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Joe\Desktop\Dropbox\!_Shared Folder-IT.COM\RSP Initiative\Documents and Agreements\"/>
    </mc:Choice>
  </mc:AlternateContent>
  <xr:revisionPtr revIDLastSave="0" documentId="8_{52BFC5B2-4634-42BD-9BC6-4FBAE47FF703}" xr6:coauthVersionLast="47" xr6:coauthVersionMax="47" xr10:uidLastSave="{00000000-0000-0000-0000-000000000000}"/>
  <bookViews>
    <workbookView xWindow="-108" yWindow="-108" windowWidth="23256" windowHeight="12720" activeTab="1" xr2:uid="{8E9E655C-484D-5A4E-90A6-4F55C6602142}"/>
  </bookViews>
  <sheets>
    <sheet name="Calculator" sheetId="1" r:id="rId1"/>
    <sheet name="Fe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 i="1" l="1" a="1"/>
  <c r="B11" i="1" s="1"/>
  <c r="B10" i="1" a="1"/>
  <c r="B10" i="1" s="1"/>
  <c r="B9" i="1" a="1"/>
  <c r="B9" i="1" s="1"/>
  <c r="B8" i="1" a="1"/>
  <c r="B8" i="1" s="1"/>
  <c r="C4" i="1" l="1"/>
  <c r="C8" i="1" s="1" a="1"/>
  <c r="C8" i="1" s="1"/>
  <c r="C11" i="1" l="1" a="1"/>
  <c r="C11" i="1" s="1"/>
  <c r="C9" i="1" a="1"/>
  <c r="C9" i="1" s="1"/>
  <c r="C10" i="1" a="1"/>
  <c r="C10" i="1" s="1"/>
  <c r="B12" i="1"/>
  <c r="D4" i="1"/>
  <c r="D8" i="1" l="1" a="1"/>
  <c r="D8" i="1" s="1"/>
  <c r="D11" i="1" a="1"/>
  <c r="D11" i="1" s="1"/>
  <c r="D9" i="1" a="1"/>
  <c r="D9" i="1" s="1"/>
  <c r="D10" i="1" a="1"/>
  <c r="D10" i="1" s="1"/>
  <c r="C12" i="1"/>
  <c r="E4" i="1"/>
  <c r="E8" i="1" l="1" a="1"/>
  <c r="E8" i="1" s="1"/>
  <c r="E11" i="1" a="1"/>
  <c r="E11" i="1" s="1"/>
  <c r="E9" i="1" a="1"/>
  <c r="E9" i="1" s="1"/>
  <c r="E10" i="1" a="1"/>
  <c r="E10" i="1" s="1"/>
  <c r="D12" i="1"/>
  <c r="F4" i="1"/>
  <c r="E12" i="1" l="1"/>
  <c r="F8" i="1" a="1"/>
  <c r="F8" i="1" s="1"/>
  <c r="F10" i="1" a="1"/>
  <c r="F10" i="1" s="1"/>
  <c r="F11" i="1" a="1"/>
  <c r="F11" i="1" s="1"/>
  <c r="F9" i="1" a="1"/>
  <c r="F9" i="1" s="1"/>
  <c r="F12" i="1" l="1"/>
  <c r="B13"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<sst xmlns="http://schemas.openxmlformats.org/spreadsheetml/2006/main" count="64" uniqueCount="61">
  <si>
    <t>Year 1</t>
  </si>
  <si>
    <t>Year 2</t>
  </si>
  <si>
    <t>Year 4</t>
  </si>
  <si>
    <t>Year 3</t>
  </si>
  <si>
    <t>Year 5</t>
  </si>
  <si>
    <t>Annual growth, %</t>
  </si>
  <si>
    <t xml:space="preserve">Threshold in the number of transactions for minimum payment increase and per transaction fee decrease from Level 2 (USD 0.5) to Level 3 (USD 0.25) </t>
  </si>
  <si>
    <t>Number of transactions</t>
  </si>
  <si>
    <t>Important Notes</t>
  </si>
  <si>
    <r>
      <t xml:space="preserve">How to use this calculator: </t>
    </r>
    <r>
      <rPr>
        <sz val="18"/>
        <color rgb="FF21235F"/>
        <rFont val="Rubik"/>
      </rPr>
      <t>enter the values in purple and Excel magic will do the rest.</t>
    </r>
  </si>
  <si>
    <t>Fee Сalculator</t>
  </si>
  <si>
    <t>-- CONFIDENTIAL --</t>
  </si>
  <si>
    <t xml:space="preserve">Threshold in the number of transactions for per transaction fee decrease from Level 1 (USD 1) to Level 2 (USD 0.5) </t>
  </si>
  <si>
    <t>Main RSP (provided by RSP.it.com)</t>
  </si>
  <si>
    <t>Payments, USD</t>
  </si>
  <si>
    <t>Data escrow (provided by DENIC)</t>
  </si>
  <si>
    <t>Flat fee</t>
  </si>
  <si>
    <t>5,000 — 49,999</t>
  </si>
  <si>
    <t xml:space="preserve">Additional charge for each domain above the minimum number included in the pricing tier </t>
  </si>
  <si>
    <t>Fee Level 1 (5,000 and less transactions per billing year)</t>
  </si>
  <si>
    <t>Fee Level 2 (5,001
— 19,999 transactions per billing year)</t>
  </si>
  <si>
    <t>Fee Level 3 (20,000 and more transactions per billing year)</t>
  </si>
  <si>
    <t>Minimum annual payment for less than 20,000 transactions per billing year</t>
  </si>
  <si>
    <t>Minimum annual payment for 20,000 or more transactions per billing year</t>
  </si>
  <si>
    <t>50,000 — 999,999</t>
  </si>
  <si>
    <t>1,000,000 — 9,999,999</t>
  </si>
  <si>
    <t>10,000,000 — 19,999,999</t>
  </si>
  <si>
    <t>USD/SEK 
exchange rate</t>
  </si>
  <si>
    <t>EUR/USD exchange rate</t>
  </si>
  <si>
    <t>Fee</t>
  </si>
  <si>
    <t>100,001 — 250,000</t>
  </si>
  <si>
    <t>250,001 — 500,000</t>
  </si>
  <si>
    <t>500,001 — 750,000</t>
  </si>
  <si>
    <t>750,001+</t>
  </si>
  <si>
    <t>Discount for billing Year 1 
(applies to Main RSP services only)</t>
  </si>
  <si>
    <t>4,999 and less</t>
  </si>
  <si>
    <t>5,000 and less</t>
  </si>
  <si>
    <t>5,001 — 25,000</t>
  </si>
  <si>
    <t>25,001 — 50,000</t>
  </si>
  <si>
    <t>50,001 — 100,000</t>
  </si>
  <si>
    <t>Main RSP fees (USD) — 
service provided by RSP.it.com</t>
  </si>
  <si>
    <t>Abuse management 
(provided by iQ Global)</t>
  </si>
  <si>
    <t>Fee Schedules</t>
  </si>
  <si>
    <t>Total costs, per year, USD</t>
  </si>
  <si>
    <t>Total costs for 5 years, USD</t>
  </si>
  <si>
    <t>DNS/DNSSEC RSP (includes primary 
and secondary DNS with DNSSEC — provided by Netnod)</t>
  </si>
  <si>
    <r>
      <rPr>
        <b/>
        <u/>
        <sz val="14"/>
        <color rgb="FF21235F"/>
        <rFont val="Rubik"/>
      </rPr>
      <t>For DNS/DNSSEC RSP, Data escrow and Abuse Management services</t>
    </r>
    <r>
      <rPr>
        <sz val="12"/>
        <color rgb="FF21235F"/>
        <rFont val="Rubik"/>
      </rPr>
      <t xml:space="preserve">
</t>
    </r>
    <r>
      <rPr>
        <u val="singleAccounting"/>
        <sz val="12"/>
        <color rgb="FF21235F"/>
        <rFont val="Rubik"/>
      </rPr>
      <t>As monthly billing applies, the calculation provided here is a snapshot of what you would pay for the particular entered number of domains; in reality, there are multiple scenarios where corresponding costs may increase gradually, as the TLD grows to the number entered</t>
    </r>
    <r>
      <rPr>
        <sz val="12"/>
        <color rgb="FF21235F"/>
        <rFont val="Rubik"/>
      </rPr>
      <t xml:space="preserve">.
</t>
    </r>
    <r>
      <rPr>
        <b/>
        <sz val="12"/>
        <color rgb="FF21235F"/>
        <rFont val="Rubik"/>
      </rPr>
      <t>Please refer to the "Fees" sheet for the detailed fee schedule for each of the respective providers.</t>
    </r>
    <r>
      <rPr>
        <sz val="12"/>
        <color rgb="FF21235F"/>
        <rFont val="Rubik"/>
      </rPr>
      <t xml:space="preserve">
</t>
    </r>
    <r>
      <rPr>
        <i/>
        <u/>
        <sz val="12"/>
        <color theme="2" tint="-0.749992370372631"/>
        <rFont val="Rubik"/>
      </rPr>
      <t>Illustrative examples of fee calculations for DNS/DNSSEC RSP (provided by Netnod)</t>
    </r>
    <r>
      <rPr>
        <i/>
        <sz val="12"/>
        <color theme="2" tint="-0.749992370372631"/>
        <rFont val="Rubik"/>
      </rPr>
      <t xml:space="preserve">
</t>
    </r>
    <r>
      <rPr>
        <sz val="12"/>
        <color theme="2" tint="-0.749992370372631"/>
        <rFont val="Rubik"/>
      </rPr>
      <t xml:space="preserve">
</t>
    </r>
    <r>
      <rPr>
        <i/>
        <sz val="12"/>
        <color theme="2" tint="-0.749992370372631"/>
        <rFont val="Rubik"/>
      </rPr>
      <t xml:space="preserve">During a month, the total number of delegations under a TLD is 15,000. Then, the invoice amount for this month will be SEK 24,000/12 = SEK 2,000.
During the next month, the number of delegations increases to 770,000. Then, the invoice amount for this month will be 
SEK 48,000/12 + (249,999-59,999)*SEK 0.80/12 + (749,999-249,999)*SEK 0.60/12 + (770,000-749,999)*SEK 0.5/12 = SEK 42,500.04.
One month after the number of delegations decreases to 55,000. Then, the invoice amount for this month will be SEK 48,000/12 = SEK 4,000.
</t>
    </r>
    <r>
      <rPr>
        <i/>
        <u/>
        <sz val="12"/>
        <color theme="2" tint="-0.749992370372631"/>
        <rFont val="Rubik"/>
      </rPr>
      <t xml:space="preserve">Illustrative examples of fee calculations for data escrow (provided by DENIC)
</t>
    </r>
    <r>
      <rPr>
        <i/>
        <sz val="12"/>
        <color theme="2" tint="-0.749992370372631"/>
        <rFont val="Rubik"/>
      </rPr>
      <t xml:space="preserve">
The first escrow deposit is submitted to DENIC on the 15th day of the month. As of the last day of that month, the number of domains under management in a TLD is 7,000. Then, the fee to be paid will be calculated as follows: 
(100+(7,000-5000)*0.011)/30 days * 15 days = EUR 61.
Starting from the second month, charges will apply for the full month, as follows:  e.g. if as of the last day of that month the number of domains under management in a TLD is 35,000, then the fee will be 
100+(35,000-5,000)*0.011 = EUR 430.
</t>
    </r>
    <r>
      <rPr>
        <i/>
        <u/>
        <sz val="12"/>
        <color theme="2" tint="-0.749992370372631"/>
        <rFont val="Rubik"/>
      </rPr>
      <t xml:space="preserve">Illustrative examples of fee calculations for domain abuse management (provided by iQ Global)
</t>
    </r>
    <r>
      <rPr>
        <i/>
        <sz val="12"/>
        <color theme="2" tint="-0.749992370372631"/>
        <rFont val="Rubik"/>
      </rPr>
      <t xml:space="preserve">
During a month, the total number of monitored domains in a TLD is 15,000. Then, the invoice amount for this month will be USD 240.
During the next month, the number of monitored domains in a TLD increases to 55,000. Then, the invoice amount for this month will be USD 560.
One month after the number of monitored domains in a TLD decreases to 40,000. Then, the invoice amount for this month will be USD 430.</t>
    </r>
  </si>
  <si>
    <t>20,000,000+</t>
  </si>
  <si>
    <t>Number 
of domains under management</t>
  </si>
  <si>
    <t>Number 
of monitored domains</t>
  </si>
  <si>
    <t>Number 
of delegations</t>
  </si>
  <si>
    <t xml:space="preserve">DNS/DNSSEC RSP fees (SEK), 
per year, per TLD — 
service provided by Netnod </t>
  </si>
  <si>
    <t>20,000 — 59,999, 
flat fee</t>
  </si>
  <si>
    <t>60,000 — 249,999, 
per delegation fee</t>
  </si>
  <si>
    <t>250,000 — 749,999, per delegation fee</t>
  </si>
  <si>
    <t>Data escrow fees (EUR), per month, per TLD — 
service provided by DENIC</t>
  </si>
  <si>
    <t>Abuse management fees (USD), per month, per TLD — service provided by iQ Global</t>
  </si>
  <si>
    <t>Note: Exchange rates for non-USD services are editable — see below in purple</t>
  </si>
  <si>
    <t>750,000+, 
per delegation fee</t>
  </si>
  <si>
    <t>19,999 and less, 
flat fee</t>
  </si>
  <si>
    <r>
      <rPr>
        <b/>
        <u/>
        <sz val="12"/>
        <color rgb="FF21235F"/>
        <rFont val="Rubik"/>
      </rPr>
      <t xml:space="preserve">
</t>
    </r>
    <r>
      <rPr>
        <b/>
        <u/>
        <sz val="14"/>
        <color rgb="FF21235F"/>
        <rFont val="Rubik"/>
      </rPr>
      <t>For Main RSP</t>
    </r>
    <r>
      <rPr>
        <b/>
        <u/>
        <sz val="12"/>
        <color rgb="FF21235F"/>
        <rFont val="Rubik"/>
      </rPr>
      <t xml:space="preserve">
</t>
    </r>
    <r>
      <rPr>
        <sz val="12"/>
        <color rgb="FF21235F"/>
        <rFont val="Rubik"/>
      </rPr>
      <t xml:space="preserve">Minimum contract term — 5 years. </t>
    </r>
    <r>
      <rPr>
        <b/>
        <u/>
        <sz val="12"/>
        <color rgb="FF21235F"/>
        <rFont val="Rubik"/>
      </rPr>
      <t xml:space="preserve">
</t>
    </r>
    <r>
      <rPr>
        <sz val="12"/>
        <color rgb="FF21235F"/>
        <rFont val="Rubik"/>
      </rPr>
      <t xml:space="preserve">For the purposes of billing, Year 1 starts once a TLD is fully configured in the system (i.e. is technically ready for operations).
</t>
    </r>
    <r>
      <rPr>
        <b/>
        <u/>
        <sz val="12"/>
        <color rgb="FF21235F"/>
        <rFont val="Rubik"/>
      </rPr>
      <t xml:space="preserve">
</t>
    </r>
    <r>
      <rPr>
        <sz val="12"/>
        <color rgb="FF21235F"/>
        <rFont val="Rubik"/>
      </rPr>
      <t xml:space="preserve">If a Registry wishes to cancel the contract earlier, cancellation fee applies, calculated as follows: current DUM number * current Fee Level * number of billing years left before contract expiration. For not full remaining billing years, the resulting payment is decreased proportionally (i.e. the payment for such a year is divided by 365 and multipled by the number of days left in the year). If the total resulting amount per full billing year is less than the minimum annual spending thresholds, the thresholds apply as follows: if the DUM number is less than 20,000, the applicable threshold is USD 5,000, if the DUM number is 20,000 or more, the applicable threshold is USD 10,000. These thresholds are multipled by the number of billing years left before contract expiration. For not full remaining years, thresholds are reduced proportionally as described above.
</t>
    </r>
    <r>
      <rPr>
        <b/>
        <u/>
        <sz val="12"/>
        <color rgb="FF21235F"/>
        <rFont val="Rubik"/>
      </rPr>
      <t xml:space="preserve">
</t>
    </r>
    <r>
      <rPr>
        <b/>
        <sz val="12"/>
        <color rgb="FF21235F"/>
        <rFont val="Rubik"/>
      </rPr>
      <t>A Transaction stands for Registration, Renewal, Transfer.
How the effective per Transaction fee is calculated (please refer to the "Fees" sheet for the detailed fee schedule):</t>
    </r>
    <r>
      <rPr>
        <sz val="12"/>
        <color rgb="FF21235F"/>
        <rFont val="Rubik"/>
      </rPr>
      <t xml:space="preserve">
Until a TLD reaches 5,000 transactions, it is charged USD 1 per transaction, with the required minumum total spending per billing year of no less than USD 5,000 — see illustrative examples A and B below.
</t>
    </r>
    <r>
      <rPr>
        <sz val="12"/>
        <color theme="2" tint="-0.749992370372631"/>
        <rFont val="Rubik"/>
      </rPr>
      <t xml:space="preserve">
</t>
    </r>
    <r>
      <rPr>
        <i/>
        <u/>
        <sz val="12"/>
        <color theme="2" tint="-0.749992370372631"/>
        <rFont val="Rubik"/>
      </rPr>
      <t>Illustrative example A</t>
    </r>
    <r>
      <rPr>
        <i/>
        <sz val="12"/>
        <color theme="2" tint="-0.749992370372631"/>
        <rFont val="Rubik"/>
      </rPr>
      <t xml:space="preserve">
Registry Operator that has 3,000 transactions in a Billing Year is eligible for the Fee Level 1 (USD 1 per transaction), however, as 3,000*(multiplied by)*1 is USD 3,000, i.e. less than the applicable Minimum Spending of USD 5,000, once the Billing Year ends, the Registry Operator will be invoiced for the difference between USD 5,000 and USD 3,000, i.e. the invoice will be issued for the amount of USD 5,000 – USD 3,000 = USD 2,000.
</t>
    </r>
    <r>
      <rPr>
        <sz val="12"/>
        <color theme="2" tint="-0.749992370372631"/>
        <rFont val="Rubik"/>
      </rPr>
      <t xml:space="preserve">
</t>
    </r>
    <r>
      <rPr>
        <i/>
        <u/>
        <sz val="12"/>
        <color theme="2" tint="-0.749992370372631"/>
        <rFont val="Rubik"/>
      </rPr>
      <t>Illustrative example B</t>
    </r>
    <r>
      <rPr>
        <i/>
        <sz val="12"/>
        <color theme="2" tint="-0.749992370372631"/>
        <rFont val="Rubik"/>
      </rPr>
      <t xml:space="preserve">
Registry Operator that has 5,000 transactions in a Billing Year is eligible for the Fee Level 1 (USD 1 per transaction), and, as 5,000*(multiplied by)*1 is USD 5,000, i.e. equals the applicable Minimum Spending of USD 5,000, once the Billing Year ends, no additional payments will be required.</t>
    </r>
    <r>
      <rPr>
        <sz val="12"/>
        <color rgb="FF21235F"/>
        <rFont val="Rubik"/>
      </rPr>
      <t xml:space="preserve">
Starting from 5,001 transaction, the transaction fee decreases to USD 0.5, while the required minimum total spending per billing year for the TLD remains no less than USD 5,000 — see illustrative examples C and D below. 
</t>
    </r>
    <r>
      <rPr>
        <i/>
        <u/>
        <sz val="12"/>
        <color theme="2" tint="-0.749992370372631"/>
        <rFont val="Rubik"/>
      </rPr>
      <t>Illustrative example C</t>
    </r>
    <r>
      <rPr>
        <sz val="12"/>
        <color theme="2" tint="-0.749992370372631"/>
        <rFont val="Rubik"/>
      </rPr>
      <t xml:space="preserve">
</t>
    </r>
    <r>
      <rPr>
        <i/>
        <sz val="12"/>
        <color theme="2" tint="-0.749992370372631"/>
        <rFont val="Rubik"/>
      </rPr>
      <t>Registry Operator that has 7,000 transactions in a Billing Year is eligible for the Fee Level 2 (USD 0.50 per transaction), however, as 7,000*(multiplied by)*0.50 is USD 3,500, i.e. less than the applicable Minimum Spending of USD 5,000, once the Billing Year ends, the Registry Operator will be invoiced for the difference between USD 5,000 and USD 3,500, i.e. the invoice will be issued for the amount of USD 5,000 – USD 3,500 = USD 1,500.</t>
    </r>
    <r>
      <rPr>
        <sz val="12"/>
        <color theme="2" tint="-0.749992370372631"/>
        <rFont val="Rubik"/>
      </rPr>
      <t xml:space="preserve">
</t>
    </r>
    <r>
      <rPr>
        <i/>
        <u/>
        <sz val="12"/>
        <color theme="2" tint="-0.749992370372631"/>
        <rFont val="Rubik"/>
      </rPr>
      <t>Illustrative example D</t>
    </r>
    <r>
      <rPr>
        <sz val="12"/>
        <color theme="2" tint="-0.749992370372631"/>
        <rFont val="Rubik"/>
      </rPr>
      <t xml:space="preserve">
</t>
    </r>
    <r>
      <rPr>
        <i/>
        <sz val="12"/>
        <color theme="2" tint="-0.749992370372631"/>
        <rFont val="Rubik"/>
      </rPr>
      <t>Registry Operator that has 13,000 transactions in a Billing Year is eligible for the Fee Level 2 (USD 0.50 per transaction), and, as 13,000*(multiplied by)*0.5 is USD 6,500, which is more than the applicable Minimum Spending of USD 5,000, once the Billing Year ends, no additional payments will be required.</t>
    </r>
    <r>
      <rPr>
        <sz val="12"/>
        <color theme="2" tint="-0.749992370372631"/>
        <rFont val="Rubik"/>
      </rPr>
      <t xml:space="preserve">
</t>
    </r>
    <r>
      <rPr>
        <sz val="12"/>
        <color rgb="FF21235F"/>
        <rFont val="Rubik"/>
      </rPr>
      <t xml:space="preserve">
The USD 0.5 per transaction fee in the system will remain effective until the TLD reaches 20,000 transactions per billing year: at this point, the per transaction fee will be reduced to USD 0.25, however, the required minimum total spending per billing year will be increased to USD 10,000 — see illustrative examples E and F below.
</t>
    </r>
    <r>
      <rPr>
        <i/>
        <sz val="12"/>
        <color rgb="FF21235F"/>
        <rFont val="Rubik"/>
      </rPr>
      <t xml:space="preserve">
</t>
    </r>
    <r>
      <rPr>
        <i/>
        <u/>
        <sz val="12"/>
        <color theme="2" tint="-0.749992370372631"/>
        <rFont val="Rubik"/>
      </rPr>
      <t>Illustrative example E</t>
    </r>
    <r>
      <rPr>
        <i/>
        <sz val="12"/>
        <color theme="2" tint="-0.749992370372631"/>
        <rFont val="Rubik"/>
      </rPr>
      <t xml:space="preserve">
</t>
    </r>
    <r>
      <rPr>
        <sz val="12"/>
        <color theme="2" tint="-0.749992370372631"/>
        <rFont val="Rubik"/>
      </rPr>
      <t xml:space="preserve">
</t>
    </r>
    <r>
      <rPr>
        <i/>
        <sz val="12"/>
        <color theme="2" tint="-0.749992370372631"/>
        <rFont val="Rubik"/>
      </rPr>
      <t xml:space="preserve">Registry Operator that has 22,000 transactions in a Billing Year is eligible for the Fee Level 3 (USD 0.25 per transaction), however, as 22,000*(multiplied by)*0.25 is USD 5,500, i.e. less than the applicable Minimum Spending of USD 10,000, once the Billing Year ends, the Registry Operator will be invoiced for the difference between USD 10,000 and USD 5,500, i.e. the invoice will be issued for the amount of USD 10,000 – USD 5,500 = USD 4,500.
</t>
    </r>
    <r>
      <rPr>
        <sz val="12"/>
        <color theme="2" tint="-0.749992370372631"/>
        <rFont val="Rubik"/>
      </rPr>
      <t xml:space="preserve">
</t>
    </r>
    <r>
      <rPr>
        <i/>
        <u/>
        <sz val="12"/>
        <color theme="2" tint="-0.749992370372631"/>
        <rFont val="Rubik"/>
      </rPr>
      <t>Illustrative example F</t>
    </r>
    <r>
      <rPr>
        <i/>
        <sz val="12"/>
        <color theme="2" tint="-0.749992370372631"/>
        <rFont val="Rubik"/>
      </rPr>
      <t xml:space="preserve">
Registry Operator that has 47,000 transactions in a Billing Year is eligible for the Fee Level 3 (USD 0.25 per transaction), and, as 47,000*(multiplied by)*0.25 is USD 11,750, which is more than the applicable Minimum Spending of USD 10,000, once the Billing Year ends, no additional payments will be required.</t>
    </r>
    <r>
      <rPr>
        <i/>
        <sz val="12"/>
        <color rgb="FF21235F"/>
        <rFont val="Rubik"/>
      </rPr>
      <t xml:space="preserve">
</t>
    </r>
    <r>
      <rPr>
        <sz val="12"/>
        <color rgb="FF21235F"/>
        <rFont val="Rubik"/>
      </rPr>
      <t xml:space="preserve">
If the TLD becomes eligible for a cheaper Fee Level during the billing year, the transactions happened prior to reaching the corresponding eligibility threshold will be charged at an applicable more expensive Fee Level. For example, if the TLD enters the billing year with the effective fee of USD 0.5 and crosses the threshold of 20,000 transactions during the year, the first 19,999 transactions will be charged at USD 0.5, and all transactions above that will be charged USD 0.25 (with the applicable minimum payment threshold of USD 10,000 per year, as explained above).
Fee Level reached by the end of the billing year is inherited for the next year and can be improved further during the year instantly, once the corresponding higher threshold in the number of transactions is crossed. Fee Level cannot be changed to a more expensive one during the particular billing year: if a TLD becomes ineligible for a cheaper Fee Level, the more expensive Fee Level (it becomes eligible for instead) starts to be applicable beginning from the next billing year only.
If a Registry manages several TLDs in the system, the effective Fee Level for all these TLDs will be the same, defined depending on the combined number of transactions in the TLDs. Minimum annual spending thresholds (i.e. USD 5,000 and USD 10,000) are applied on a per TLD level.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</si>
</sst>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_-* #,##0_-;\-* #,##0_-;_-* &quot;-&quot;??_-;_-@_-"/>
    <numFmt numFmtId="166" formatCode="_-* #,##0.00000_-;\-* #,##0.00000_-;_-* &quot;-&quot;??_-;_-@_-"/>
  </numFmts>
  <fonts count="16">
    <font>
      <sz val="12"/>
      <color theme="1"/>
      <name val="Aptos Narrow"/>
      <family val="2"/>
      <scheme val="minor"/>
    </font>
    <font>
      <sz val="12"/>
      <color theme="1"/>
      <name val="Aptos Narrow"/>
      <family val="2"/>
      <scheme val="minor"/>
    </font>
    <font>
      <sz val="12"/>
      <color theme="8" tint="0.39997558519241921"/>
      <name val="Rubik"/>
    </font>
    <font>
      <b/>
      <sz val="40"/>
      <color rgb="FF21235F"/>
      <name val="Rubik"/>
    </font>
    <font>
      <sz val="12"/>
      <color rgb="FF21235F"/>
      <name val="Rubik"/>
    </font>
    <font>
      <b/>
      <sz val="12"/>
      <color rgb="FF21235F"/>
      <name val="Rubik"/>
    </font>
    <font>
      <b/>
      <sz val="18"/>
      <color rgb="FF21235F"/>
      <name val="Rubik"/>
    </font>
    <font>
      <sz val="18"/>
      <color rgb="FF21235F"/>
      <name val="Rubik"/>
    </font>
    <font>
      <i/>
      <sz val="12"/>
      <color rgb="FF21235F"/>
      <name val="Rubik"/>
    </font>
    <font>
      <i/>
      <u/>
      <sz val="12"/>
      <color theme="2" tint="-0.749992370372631"/>
      <name val="Rubik"/>
    </font>
    <font>
      <i/>
      <sz val="12"/>
      <color theme="2" tint="-0.749992370372631"/>
      <name val="Rubik"/>
    </font>
    <font>
      <sz val="12"/>
      <color theme="2" tint="-0.749992370372631"/>
      <name val="Rubik"/>
    </font>
    <font>
      <b/>
      <u/>
      <sz val="12"/>
      <color rgb="FF21235F"/>
      <name val="Rubik"/>
    </font>
    <font>
      <u val="singleAccounting"/>
      <sz val="12"/>
      <color rgb="FF21235F"/>
      <name val="Rubik"/>
    </font>
    <font>
      <b/>
      <u/>
      <sz val="14"/>
      <color rgb="FF21235F"/>
      <name val="Rubik"/>
    </font>
    <font>
      <b/>
      <sz val="12"/>
      <color theme="2" tint="-0.749992370372631"/>
      <name val="Rubik"/>
    </font>
  </fonts>
  <fills count="8">
    <fill>
      <patternFill patternType="none"/>
    </fill>
    <fill>
      <patternFill patternType="gray125"/>
    </fill>
    <fill>
      <patternFill patternType="solid">
        <fgColor theme="3" tint="0.89999084444715716"/>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66">
    <xf numFmtId="0" fontId="0" fillId="0" borderId="0" xfId="0"/>
    <xf numFmtId="165" fontId="2" fillId="3" borderId="2" xfId="1" applyNumberFormat="1" applyFont="1" applyFill="1" applyBorder="1" applyAlignment="1" applyProtection="1">
      <alignment vertical="center" wrapText="1"/>
      <protection locked="0"/>
    </xf>
    <xf numFmtId="9" fontId="2" fillId="3" borderId="2" xfId="1" applyNumberFormat="1" applyFont="1" applyFill="1" applyBorder="1" applyAlignment="1" applyProtection="1">
      <alignment vertical="center" wrapText="1"/>
      <protection locked="0"/>
    </xf>
    <xf numFmtId="164" fontId="4" fillId="0" borderId="0" xfId="1" applyFont="1" applyAlignment="1">
      <alignment vertical="center" wrapText="1"/>
    </xf>
    <xf numFmtId="164" fontId="4" fillId="0" borderId="0" xfId="1" applyFont="1" applyBorder="1" applyAlignment="1">
      <alignment vertical="center" wrapText="1"/>
    </xf>
    <xf numFmtId="164" fontId="4" fillId="0" borderId="0" xfId="1" applyFont="1" applyFill="1" applyBorder="1" applyAlignment="1">
      <alignment vertical="center" wrapText="1"/>
    </xf>
    <xf numFmtId="164" fontId="4" fillId="0" borderId="0" xfId="1" applyFont="1" applyFill="1" applyBorder="1" applyAlignment="1">
      <alignment horizontal="left" wrapText="1"/>
    </xf>
    <xf numFmtId="164" fontId="4" fillId="2" borderId="4" xfId="1" applyFont="1" applyFill="1" applyBorder="1" applyAlignment="1">
      <alignment vertical="center" wrapText="1"/>
    </xf>
    <xf numFmtId="49" fontId="5" fillId="5" borderId="4" xfId="1" applyNumberFormat="1" applyFont="1" applyFill="1" applyBorder="1" applyAlignment="1">
      <alignment horizontal="left" vertical="center" wrapText="1"/>
    </xf>
    <xf numFmtId="164" fontId="4" fillId="6" borderId="2" xfId="1" applyFont="1" applyFill="1" applyBorder="1" applyAlignment="1">
      <alignment vertical="center" wrapText="1"/>
    </xf>
    <xf numFmtId="49" fontId="5" fillId="6" borderId="4" xfId="1" applyNumberFormat="1" applyFont="1" applyFill="1" applyBorder="1" applyAlignment="1">
      <alignment horizontal="left" vertical="center" wrapText="1"/>
    </xf>
    <xf numFmtId="49" fontId="5" fillId="7" borderId="2" xfId="1" applyNumberFormat="1" applyFont="1" applyFill="1" applyBorder="1" applyAlignment="1">
      <alignment horizontal="left" vertical="center" wrapText="1"/>
    </xf>
    <xf numFmtId="49" fontId="5" fillId="2" borderId="5" xfId="1" applyNumberFormat="1" applyFont="1" applyFill="1" applyBorder="1" applyAlignment="1">
      <alignment horizontal="left" vertical="center" wrapText="1"/>
    </xf>
    <xf numFmtId="164" fontId="5" fillId="0" borderId="0" xfId="1" quotePrefix="1" applyFont="1" applyAlignment="1" applyProtection="1">
      <alignment vertical="center" wrapText="1"/>
    </xf>
    <xf numFmtId="164" fontId="4" fillId="0" borderId="0" xfId="1" applyFont="1" applyAlignment="1" applyProtection="1">
      <alignment vertical="center" wrapText="1"/>
    </xf>
    <xf numFmtId="164" fontId="5" fillId="3" borderId="2" xfId="1" applyFont="1" applyFill="1" applyBorder="1" applyAlignment="1" applyProtection="1">
      <alignment vertical="center" wrapText="1"/>
    </xf>
    <xf numFmtId="49" fontId="5" fillId="3" borderId="2" xfId="1" applyNumberFormat="1" applyFont="1" applyFill="1" applyBorder="1" applyAlignment="1" applyProtection="1">
      <alignment vertical="center" wrapText="1"/>
    </xf>
    <xf numFmtId="165" fontId="4" fillId="3" borderId="2" xfId="1" applyNumberFormat="1" applyFont="1" applyFill="1" applyBorder="1" applyAlignment="1" applyProtection="1">
      <alignment vertical="center" wrapText="1"/>
    </xf>
    <xf numFmtId="164" fontId="4" fillId="3" borderId="2" xfId="1" applyFont="1" applyFill="1" applyBorder="1" applyAlignment="1" applyProtection="1">
      <alignment vertical="center" wrapText="1"/>
    </xf>
    <xf numFmtId="164" fontId="4" fillId="0" borderId="0" xfId="1" applyFont="1" applyBorder="1" applyAlignment="1" applyProtection="1">
      <alignment vertical="center" wrapText="1"/>
    </xf>
    <xf numFmtId="49" fontId="5" fillId="0" borderId="2" xfId="1" applyNumberFormat="1" applyFont="1" applyFill="1" applyBorder="1" applyAlignment="1" applyProtection="1">
      <alignment vertical="center" wrapText="1"/>
    </xf>
    <xf numFmtId="164" fontId="4" fillId="0" borderId="2" xfId="1" applyFont="1" applyFill="1" applyBorder="1" applyAlignment="1" applyProtection="1">
      <alignment vertical="center" wrapText="1"/>
    </xf>
    <xf numFmtId="9" fontId="2" fillId="0" borderId="2" xfId="1" applyNumberFormat="1" applyFont="1" applyFill="1" applyBorder="1" applyAlignment="1" applyProtection="1">
      <alignment vertical="center" wrapText="1"/>
    </xf>
    <xf numFmtId="164" fontId="4" fillId="0" borderId="0" xfId="1" applyFont="1" applyFill="1" applyAlignment="1" applyProtection="1">
      <alignment vertical="center" wrapText="1"/>
    </xf>
    <xf numFmtId="164" fontId="4" fillId="0" borderId="0" xfId="1" applyFont="1" applyFill="1" applyBorder="1" applyAlignment="1" applyProtection="1">
      <alignment vertical="center" wrapText="1"/>
    </xf>
    <xf numFmtId="49" fontId="5" fillId="4" borderId="2" xfId="1" applyNumberFormat="1" applyFont="1" applyFill="1" applyBorder="1" applyAlignment="1" applyProtection="1">
      <alignment vertical="center" wrapText="1"/>
    </xf>
    <xf numFmtId="164" fontId="4" fillId="4" borderId="2" xfId="1" applyFont="1" applyFill="1" applyBorder="1" applyAlignment="1" applyProtection="1">
      <alignment vertical="center" wrapText="1"/>
    </xf>
    <xf numFmtId="9" fontId="2" fillId="4" borderId="2" xfId="1" applyNumberFormat="1" applyFont="1" applyFill="1" applyBorder="1" applyAlignment="1" applyProtection="1">
      <alignment vertical="center" wrapText="1"/>
    </xf>
    <xf numFmtId="49" fontId="4" fillId="4" borderId="2" xfId="1" applyNumberFormat="1" applyFont="1" applyFill="1" applyBorder="1" applyAlignment="1" applyProtection="1">
      <alignment vertical="center" wrapText="1"/>
    </xf>
    <xf numFmtId="49" fontId="5" fillId="4" borderId="3" xfId="1" applyNumberFormat="1" applyFont="1" applyFill="1" applyBorder="1" applyAlignment="1" applyProtection="1">
      <alignment vertical="center" wrapText="1"/>
    </xf>
    <xf numFmtId="164" fontId="4" fillId="4" borderId="3" xfId="1" applyFont="1" applyFill="1" applyBorder="1" applyAlignment="1" applyProtection="1">
      <alignment vertical="center" wrapText="1"/>
    </xf>
    <xf numFmtId="164" fontId="5" fillId="4" borderId="2" xfId="1" applyFont="1" applyFill="1" applyBorder="1" applyAlignment="1" applyProtection="1">
      <alignment vertical="center" wrapText="1"/>
    </xf>
    <xf numFmtId="49" fontId="4" fillId="0" borderId="0" xfId="1" applyNumberFormat="1" applyFont="1" applyFill="1" applyBorder="1" applyAlignment="1" applyProtection="1">
      <alignment vertical="center" wrapText="1"/>
    </xf>
    <xf numFmtId="49" fontId="5" fillId="2" borderId="2" xfId="1" applyNumberFormat="1" applyFont="1" applyFill="1" applyBorder="1" applyAlignment="1" applyProtection="1">
      <alignment vertical="center" wrapText="1"/>
    </xf>
    <xf numFmtId="9" fontId="4" fillId="2" borderId="2" xfId="1" applyNumberFormat="1" applyFont="1" applyFill="1" applyBorder="1" applyAlignment="1" applyProtection="1">
      <alignment vertical="center" wrapText="1"/>
    </xf>
    <xf numFmtId="49" fontId="6" fillId="0" borderId="0" xfId="1" applyNumberFormat="1" applyFont="1" applyFill="1" applyBorder="1" applyAlignment="1" applyProtection="1">
      <alignment horizontal="left" vertical="center" wrapText="1"/>
    </xf>
    <xf numFmtId="49" fontId="5" fillId="0" borderId="0" xfId="1" applyNumberFormat="1" applyFont="1" applyFill="1" applyBorder="1" applyAlignment="1" applyProtection="1">
      <alignment vertical="center" wrapText="1"/>
    </xf>
    <xf numFmtId="49" fontId="5" fillId="7" borderId="2" xfId="1" applyNumberFormat="1" applyFont="1" applyFill="1" applyBorder="1" applyAlignment="1" applyProtection="1">
      <alignment horizontal="left" vertical="center" wrapText="1"/>
    </xf>
    <xf numFmtId="164" fontId="4" fillId="7" borderId="2" xfId="1" applyFont="1" applyFill="1" applyBorder="1" applyAlignment="1" applyProtection="1">
      <alignment vertical="center" wrapText="1"/>
    </xf>
    <xf numFmtId="164" fontId="2" fillId="5" borderId="2" xfId="1" applyFont="1" applyFill="1" applyBorder="1" applyAlignment="1" applyProtection="1">
      <alignment vertical="center" wrapText="1"/>
      <protection locked="0"/>
    </xf>
    <xf numFmtId="164" fontId="2" fillId="6" borderId="2" xfId="1" applyFont="1" applyFill="1" applyBorder="1" applyAlignment="1" applyProtection="1">
      <alignment vertical="center" wrapText="1"/>
      <protection locked="0"/>
    </xf>
    <xf numFmtId="49" fontId="5" fillId="5" borderId="2" xfId="1" applyNumberFormat="1" applyFont="1" applyFill="1" applyBorder="1" applyAlignment="1">
      <alignment horizontal="left" vertical="center" wrapText="1"/>
    </xf>
    <xf numFmtId="49" fontId="15" fillId="2" borderId="6" xfId="1" applyNumberFormat="1" applyFont="1" applyFill="1" applyBorder="1" applyAlignment="1">
      <alignment horizontal="left" vertical="center" wrapText="1"/>
    </xf>
    <xf numFmtId="164" fontId="11" fillId="2" borderId="2" xfId="1" applyFont="1" applyFill="1" applyBorder="1" applyAlignment="1">
      <alignment vertical="center" wrapText="1"/>
    </xf>
    <xf numFmtId="164" fontId="11" fillId="0" borderId="0" xfId="1" applyFont="1" applyAlignment="1">
      <alignment vertical="center" wrapText="1"/>
    </xf>
    <xf numFmtId="49" fontId="15" fillId="5" borderId="4" xfId="1" applyNumberFormat="1" applyFont="1" applyFill="1" applyBorder="1" applyAlignment="1">
      <alignment horizontal="left" vertical="center" wrapText="1"/>
    </xf>
    <xf numFmtId="164" fontId="11" fillId="5" borderId="2" xfId="1" applyFont="1" applyFill="1" applyBorder="1" applyAlignment="1">
      <alignment vertical="center" wrapText="1"/>
    </xf>
    <xf numFmtId="49" fontId="15" fillId="6" borderId="2" xfId="1" applyNumberFormat="1" applyFont="1" applyFill="1" applyBorder="1" applyAlignment="1">
      <alignment horizontal="left" vertical="center" wrapText="1"/>
    </xf>
    <xf numFmtId="164" fontId="11" fillId="6" borderId="2" xfId="1" applyFont="1" applyFill="1" applyBorder="1" applyAlignment="1">
      <alignment vertical="center" wrapText="1"/>
    </xf>
    <xf numFmtId="49" fontId="15" fillId="7" borderId="2" xfId="1" applyNumberFormat="1" applyFont="1" applyFill="1" applyBorder="1" applyAlignment="1">
      <alignment horizontal="left" vertical="center" wrapText="1"/>
    </xf>
    <xf numFmtId="164" fontId="11" fillId="7" borderId="2" xfId="1" applyFont="1" applyFill="1" applyBorder="1" applyAlignment="1">
      <alignment vertical="center" wrapText="1"/>
    </xf>
    <xf numFmtId="166" fontId="11" fillId="6" borderId="2" xfId="1" applyNumberFormat="1" applyFont="1" applyFill="1" applyBorder="1" applyAlignment="1">
      <alignment vertical="center" wrapText="1"/>
    </xf>
    <xf numFmtId="49" fontId="15" fillId="2" borderId="2" xfId="1" applyNumberFormat="1" applyFont="1" applyFill="1" applyBorder="1" applyAlignment="1">
      <alignment horizontal="left" vertical="center" wrapText="1"/>
    </xf>
    <xf numFmtId="165" fontId="11" fillId="2" borderId="2" xfId="1" applyNumberFormat="1" applyFont="1" applyFill="1" applyBorder="1" applyAlignment="1">
      <alignment vertical="center" wrapText="1"/>
    </xf>
    <xf numFmtId="164" fontId="5" fillId="7" borderId="2" xfId="1" applyFont="1" applyFill="1" applyBorder="1" applyAlignment="1">
      <alignment horizontal="center" vertical="center" wrapText="1"/>
    </xf>
    <xf numFmtId="49" fontId="5" fillId="2" borderId="7" xfId="1" applyNumberFormat="1" applyFont="1" applyFill="1" applyBorder="1" applyAlignment="1">
      <alignment horizontal="center" vertical="center" wrapText="1"/>
    </xf>
    <xf numFmtId="49" fontId="5" fillId="2" borderId="6" xfId="1" applyNumberFormat="1" applyFont="1" applyFill="1" applyBorder="1" applyAlignment="1">
      <alignment horizontal="center" vertical="center" wrapText="1"/>
    </xf>
    <xf numFmtId="49" fontId="5" fillId="5" borderId="2" xfId="1" applyNumberFormat="1" applyFont="1" applyFill="1" applyBorder="1" applyAlignment="1">
      <alignment horizontal="center" vertical="center" wrapText="1"/>
    </xf>
    <xf numFmtId="164" fontId="5" fillId="6" borderId="2" xfId="1" applyFont="1" applyFill="1" applyBorder="1" applyAlignment="1">
      <alignment horizontal="center" vertical="center" wrapText="1"/>
    </xf>
    <xf numFmtId="164" fontId="5" fillId="0" borderId="0" xfId="1" quotePrefix="1" applyFont="1" applyAlignment="1">
      <alignment vertical="center" wrapText="1"/>
    </xf>
    <xf numFmtId="164" fontId="3" fillId="0" borderId="0" xfId="1" applyFont="1" applyBorder="1" applyAlignment="1">
      <alignment horizontal="left" vertical="center" wrapText="1"/>
    </xf>
    <xf numFmtId="49" fontId="6" fillId="0" borderId="0" xfId="1" applyNumberFormat="1" applyFont="1" applyFill="1" applyBorder="1" applyAlignment="1" applyProtection="1">
      <alignment horizontal="left" vertical="center" wrapText="1"/>
    </xf>
    <xf numFmtId="49" fontId="4" fillId="0" borderId="0" xfId="1" applyNumberFormat="1" applyFont="1" applyAlignment="1" applyProtection="1">
      <alignment vertical="center" wrapText="1"/>
    </xf>
    <xf numFmtId="49" fontId="3" fillId="0" borderId="0" xfId="1" applyNumberFormat="1" applyFont="1" applyFill="1" applyBorder="1" applyAlignment="1" applyProtection="1">
      <alignment horizontal="left" vertical="center" wrapText="1"/>
    </xf>
    <xf numFmtId="164" fontId="3" fillId="0" borderId="1" xfId="1" applyFont="1" applyBorder="1" applyAlignment="1" applyProtection="1">
      <alignment horizontal="left" vertical="center" wrapText="1"/>
    </xf>
    <xf numFmtId="49" fontId="4" fillId="0" borderId="0" xfId="1" applyNumberFormat="1" applyFont="1" applyAlignment="1" applyProtection="1">
      <alignment horizontal="left" vertical="center" wrapText="1"/>
    </xf>
  </cellXfs>
  <cellStyles count="2">
    <cellStyle name="Comma" xfId="1" builtinId="3"/>
    <cellStyle name="Normal" xfId="0" builtinId="0"/>
  </cellStyles>
  <dxfs count="0"/>
  <tableStyles count="0" defaultTableStyle="TableStyleMedium2" defaultPivotStyle="PivotStyleLight16"/>
  <colors>
    <mruColors>
      <color rgb="FF2123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127000</xdr:colOff>
      <xdr:row>1</xdr:row>
      <xdr:rowOff>165100</xdr:rowOff>
    </xdr:from>
    <xdr:to>
      <xdr:col>0</xdr:col>
      <xdr:colOff>2921000</xdr:colOff>
      <xdr:row>1</xdr:row>
      <xdr:rowOff>673100</xdr:rowOff>
    </xdr:to>
    <xdr:pic>
      <xdr:nvPicPr>
        <xdr:cNvPr id="3" name="Picture 2">
          <a:extLst>
            <a:ext uri="{FF2B5EF4-FFF2-40B4-BE49-F238E27FC236}">
              <a16:creationId xmlns:a16="http://schemas.microsoft.com/office/drawing/2014/main" id="{36674FD5-890E-659C-C73D-C62B0D917286}"/>
            </a:ext>
          </a:extLst>
        </xdr:cNvPr>
        <xdr:cNvPicPr>
          <a:picLocks noChangeAspect="1"/>
        </xdr:cNvPicPr>
      </xdr:nvPicPr>
      <xdr:blipFill>
        <a:blip xmlns:r="http://schemas.openxmlformats.org/officeDocument/2006/relationships" r:embed="rId1"/>
        <a:stretch>
          <a:fillRect/>
        </a:stretch>
      </xdr:blipFill>
      <xdr:spPr>
        <a:xfrm>
          <a:off x="127000" y="165100"/>
          <a:ext cx="2794000" cy="50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63500</xdr:colOff>
      <xdr:row>1</xdr:row>
      <xdr:rowOff>50800</xdr:rowOff>
    </xdr:from>
    <xdr:to>
      <xdr:col>1</xdr:col>
      <xdr:colOff>1117600</xdr:colOff>
      <xdr:row>3</xdr:row>
      <xdr:rowOff>127000</xdr:rowOff>
    </xdr:to>
    <xdr:pic>
      <xdr:nvPicPr>
        <xdr:cNvPr id="2" name="Picture 1">
          <a:extLst>
            <a:ext uri="{FF2B5EF4-FFF2-40B4-BE49-F238E27FC236}">
              <a16:creationId xmlns:a16="http://schemas.microsoft.com/office/drawing/2014/main" id="{32FE8E7B-57EC-A74B-A75C-46AB3F6CF47F}"/>
            </a:ext>
          </a:extLst>
        </xdr:cNvPr>
        <xdr:cNvPicPr>
          <a:picLocks noChangeAspect="1"/>
        </xdr:cNvPicPr>
      </xdr:nvPicPr>
      <xdr:blipFill>
        <a:blip xmlns:r="http://schemas.openxmlformats.org/officeDocument/2006/relationships" r:embed="rId1"/>
        <a:stretch>
          <a:fillRect/>
        </a:stretch>
      </xdr:blipFill>
      <xdr:spPr>
        <a:xfrm>
          <a:off x="63500" y="266700"/>
          <a:ext cx="2794000" cy="508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5934A-C376-4842-9261-06CA83B3E116}">
  <dimension ref="A1:Q52"/>
  <sheetViews>
    <sheetView zoomScaleNormal="100" workbookViewId="0">
      <selection activeCell="B4" sqref="B4"/>
    </sheetView>
  </sheetViews>
  <sheetFormatPr defaultColWidth="10.796875" defaultRowHeight="15"/>
  <cols>
    <col min="1" max="1" width="39" style="14" customWidth="1"/>
    <col min="2" max="4" width="35.796875" style="14" customWidth="1"/>
    <col min="5" max="5" width="38.296875" style="14" customWidth="1"/>
    <col min="6" max="6" width="36.296875" style="14" customWidth="1"/>
    <col min="7" max="7" width="26.19921875" style="14" customWidth="1"/>
    <col min="8" max="8" width="4.19921875" style="14" customWidth="1"/>
    <col min="9" max="9" width="32.296875" style="14" customWidth="1"/>
    <col min="10" max="10" width="13.5" style="14" customWidth="1"/>
    <col min="11" max="11" width="4.19921875" style="14" customWidth="1"/>
    <col min="12" max="12" width="19.296875" style="14" customWidth="1"/>
    <col min="13" max="13" width="16.296875" style="14" customWidth="1"/>
    <col min="14" max="14" width="34.19921875" style="14" customWidth="1"/>
    <col min="15" max="15" width="5" style="14" customWidth="1"/>
    <col min="16" max="16" width="31" style="14" customWidth="1"/>
    <col min="17" max="16384" width="10.796875" style="14"/>
  </cols>
  <sheetData>
    <row r="1" spans="1:17" ht="15.6">
      <c r="A1" s="13" t="s">
        <v>11</v>
      </c>
    </row>
    <row r="2" spans="1:17" ht="61.95" customHeight="1">
      <c r="B2" s="64" t="s">
        <v>10</v>
      </c>
      <c r="C2" s="64"/>
      <c r="D2" s="64"/>
      <c r="E2" s="64"/>
      <c r="F2" s="64"/>
    </row>
    <row r="3" spans="1:17" ht="61.05" customHeight="1">
      <c r="A3" s="15"/>
      <c r="B3" s="15" t="s">
        <v>0</v>
      </c>
      <c r="C3" s="15" t="s">
        <v>1</v>
      </c>
      <c r="D3" s="15" t="s">
        <v>3</v>
      </c>
      <c r="E3" s="15" t="s">
        <v>2</v>
      </c>
      <c r="F3" s="15" t="s">
        <v>4</v>
      </c>
    </row>
    <row r="4" spans="1:17" ht="15.6">
      <c r="A4" s="16" t="s">
        <v>7</v>
      </c>
      <c r="B4" s="1">
        <v>5000</v>
      </c>
      <c r="C4" s="17">
        <f>B4+B4*C5</f>
        <v>5500</v>
      </c>
      <c r="D4" s="17">
        <f t="shared" ref="D4:F4" si="0">C4+C4*D5</f>
        <v>6050</v>
      </c>
      <c r="E4" s="17">
        <f t="shared" si="0"/>
        <v>6655</v>
      </c>
      <c r="F4" s="17">
        <f t="shared" si="0"/>
        <v>7320.5</v>
      </c>
    </row>
    <row r="5" spans="1:17" ht="15.6">
      <c r="A5" s="16" t="s">
        <v>5</v>
      </c>
      <c r="B5" s="18">
        <v>0</v>
      </c>
      <c r="C5" s="2">
        <v>0.1</v>
      </c>
      <c r="D5" s="2">
        <v>0.1</v>
      </c>
      <c r="E5" s="2">
        <v>0.1</v>
      </c>
      <c r="F5" s="2">
        <v>0.1</v>
      </c>
      <c r="K5" s="19"/>
    </row>
    <row r="6" spans="1:17" s="23" customFormat="1" ht="15.6">
      <c r="A6" s="20"/>
      <c r="B6" s="21"/>
      <c r="C6" s="22"/>
      <c r="D6" s="22"/>
      <c r="E6" s="22"/>
      <c r="F6" s="22"/>
      <c r="K6" s="24"/>
    </row>
    <row r="7" spans="1:17" ht="15.6">
      <c r="A7" s="25" t="s">
        <v>14</v>
      </c>
      <c r="B7" s="26"/>
      <c r="C7" s="27"/>
      <c r="D7" s="27"/>
      <c r="E7" s="27"/>
      <c r="F7" s="27"/>
      <c r="K7" s="19"/>
    </row>
    <row r="8" spans="1:17">
      <c r="A8" s="28" t="s">
        <v>13</v>
      </c>
      <c r="B8" s="26" cm="1">
        <f t="array" ref="B8">IF(B4&gt;=0,_xlfn.IFS(B4&lt;Fees!$B$15,MAX(Fees!$B$14*Fees!$B$9+_xlfn.IFS(B4-Fees!$B$14&lt;=(Fees!$B$15-1)-Fees!$B$14,(B4-Fees!$B$14)*Fees!$B$10,B4-Fees!$B$14&gt;(Fees!$B$15-1)-Fees!$B$14,((Fees!$B$15-1)-Fees!$B$14)*Fees!$B$10+(B4-(Fees!$B$15-1))*Fees!$B$11),Fees!$B$12),B4&gt;=Fees!$B$15,MAX(Fees!$B$14*Fees!$B$9+_xlfn.IFS(B4-Fees!$B$14&lt;=(Fees!$B$15-1)-Fees!$B$14,(B4-Fees!$B$14)*Fees!$B$10,B4-Fees!$B$14&gt;(Fees!$B$15-1)-Fees!$B$14,((Fees!$B$15-1)-Fees!$B$14)*Fees!$B$10+(B4-(Fees!$B$15-1))*Fees!$B$11),Fees!$B$13))-_xlfn.IFS(B4&lt;Fees!$B$15,MAX(Fees!$B$14*Fees!$B$9+_xlfn.IFS(B4-Fees!$B$14&lt;=(Fees!$B$15-1)-Fees!$B$14,(B4-Fees!$B$14)*Fees!$B$10,B4-Fees!$B$14&gt;(Fees!$B$15-1)-Fees!$B$14,((Fees!$B$15-1)-Fees!$B$14)*Fees!$B$10+(B4-(Fees!$B$15-1))*Fees!$B$11),Fees!$B$12),B4&gt;=Fees!$B$15,MAX(Fees!$B$14*Fees!$B$9+_xlfn.IFS(B4-Fees!$B$14&lt;=(Fees!$B$15-1)-Fees!$B$14,(B4-Fees!$B$14)*Fees!$B$10,B4-Fees!$B$14&gt;(Fees!$B$15-1)-Fees!$B$14,((Fees!$B$15-1)-Fees!$B$14)*Fees!$B$10+(B4-(Fees!$B$15-1))*Fees!$B$11),Fees!$B$13))*$B$15,"N/A")</f>
        <v>0</v>
      </c>
      <c r="C8" s="26" cm="1">
        <f t="array" ref="C8">IF(C4&gt;=0,_xlfn.IFS(C4&lt;Fees!$B$15,MAX(Fees!$B$12,_xlfn.IFS(AND(B4&lt;=Fees!$B$14,C4&lt;=Fees!$B$14),C4*Fees!$B$9,AND(B4&lt;=Fees!$B$14,C4&gt;Fees!$B$14,C4&lt;Fees!$B$15),Fees!$B$14*Fees!$B$9+(C4-Fees!$B$14)*Fees!$B$10,AND(B4&lt;=Fees!$B$14,C4&gt;=Fees!$B$15),Fees!$B$14*Fees!$B$9+((Fees!$B$15-1)-Fees!$B$14)*Fees!$B$10+(C4-(Fees!$B$15-1))*Fees!$B$11,AND(B4&gt;Fees!$B$14,B4&lt;Fees!$B$15,C4&lt;=Fees!$B$14),C4*Fees!$B$10,AND(B4&gt;Fees!$B$14,B4&lt;Fees!$B$15,C4&gt;Fees!$B$14,C4&lt;Fees!$B$15),C4*Fees!$B$10,AND(B4&gt;Fees!$B$14,B4&lt;Fees!$B$15,C4&gt;=Fees!$B$15),(Fees!$B$15-1)*Fees!$B$10+(C4-(Fees!$B$15-1))*Fees!$B$11,B4&gt;=Fees!$B$15,C4*Fees!$B$11)),C4&gt;=Fees!$B$15,MAX(Fees!$B$13,_xlfn.IFS(AND(B4&lt;=Fees!$B$14,C4&lt;=Fees!$B$14),C4*Fees!$B$9,AND(B4&lt;=Fees!$B$14,C4&gt;Fees!$B$14,C4&lt;Fees!$B$15),Fees!$B$14*Fees!$B$9+(C4-Fees!$B$14)*Fees!$B$10,AND(B4&lt;=Fees!$B$14,C4&gt;=Fees!$B$15),Fees!$B$14*Fees!$B$9+((Fees!$B$15-1)-Fees!$B$14)*Fees!$B$10+(C4-(Fees!$B$15-1))*Fees!$B$11,AND(B4&gt;Fees!$B$14,B4&lt;Fees!$B$15,C4&lt;=Fees!$B$14),C4*Fees!$B$10,AND(B4&gt;Fees!$B$14,B4&lt;Fees!$B$15,C4&gt;Fees!$B$14,C4&lt;Fees!$B$15),C4*Fees!$B$10,AND(B4&gt;Fees!$B$14,B4&lt;Fees!$B$15,C4&gt;=Fees!$B$15),(Fees!$B$15-1)*Fees!$B$10+(C4-(Fees!$B$15-1))*Fees!$B$11,B4&gt;=Fees!$B$15,C4*Fees!$B$11))),"N/A")</f>
        <v>5250</v>
      </c>
      <c r="D8" s="26" cm="1">
        <f t="array" ref="D8">IF(D4&gt;=0,_xlfn.IFS(D4&lt;Fees!$B$15,MAX(Fees!$B$12,_xlfn.IFS(AND(C4&lt;=Fees!$B$14,D4&lt;=Fees!$B$14),D4*Fees!$B$9,AND(C4&lt;=Fees!$B$14,D4&gt;Fees!$B$14,D4&lt;Fees!$B$15),Fees!$B$14*Fees!$B$9+(D4-Fees!$B$14)*Fees!$B$10,AND(C4&lt;=Fees!$B$14,D4&gt;=Fees!$B$15),Fees!$B$14*Fees!$B$9+((Fees!$B$15-1)-Fees!$B$14)*Fees!$B$10+(D4-(Fees!$B$15-1))*Fees!$B$11,AND(C4&gt;Fees!$B$14,C4&lt;Fees!$B$15,D4&lt;=Fees!$B$14),D4*Fees!$B$10,AND(C4&gt;Fees!$B$14,C4&lt;Fees!$B$15,D4&gt;Fees!$B$14,D4&lt;Fees!$B$15),D4*Fees!$B$10,AND(C4&gt;Fees!$B$14,C4&lt;Fees!$B$15,D4&gt;=Fees!$B$15),(Fees!$B$15-1)*Fees!$B$10+(D4-(Fees!$B$15-1))*Fees!$B$11,C4&gt;=Fees!$B$15,D4*Fees!$B$11)),D4&gt;=Fees!$B$15,MAX(Fees!$B$13,_xlfn.IFS(AND(C4&lt;=Fees!$B$14,D4&lt;=Fees!$B$14),D4*Fees!$B$9,AND(C4&lt;=Fees!$B$14,D4&gt;Fees!$B$14,D4&lt;Fees!$B$15),Fees!$B$14*Fees!$B$9+(D4-Fees!$B$14)*Fees!$B$10,AND(C4&lt;=Fees!$B$14,D4&gt;=Fees!$B$15),Fees!$B$14*Fees!$B$9+((Fees!$B$15-1)-Fees!$B$14)*Fees!$B$10+(D4-(Fees!$B$15-1))*Fees!$B$11,AND(C4&gt;Fees!$B$14,C4&lt;Fees!$B$15,D4&lt;=Fees!$B$14),D4*Fees!$B$10,AND(C4&gt;Fees!$B$14,C4&lt;Fees!$B$15,D4&gt;Fees!$B$14,D4&lt;Fees!$B$15),D4*Fees!$B$10,AND(C4&gt;Fees!$B$14,C4&lt;Fees!$B$15,D4&gt;=Fees!$B$15),(Fees!$B$15-1)*Fees!$B$10+(D4-(Fees!$B$15-1))*Fees!$B$11,C4&gt;=Fees!$B$15,D4*Fees!$B$11))),"N/A")</f>
        <v>5000</v>
      </c>
      <c r="E8" s="26" cm="1">
        <f t="array" ref="E8">IF(E4&gt;=0,_xlfn.IFS(E4&lt;Fees!$B$15,MAX(Fees!$B$12,_xlfn.IFS(AND(D4&lt;=Fees!$B$14,E4&lt;=Fees!$B$14),E4*Fees!$B$9,AND(D4&lt;=Fees!$B$14,E4&gt;Fees!$B$14,E4&lt;Fees!$B$15),Fees!$B$14*Fees!$B$9+(E4-Fees!$B$14)*Fees!$B$10,AND(D4&lt;=Fees!$B$14,E4&gt;=Fees!$B$15),Fees!$B$14*Fees!$B$9+((Fees!$B$15-1)-Fees!$B$14)*Fees!$B$10+(E4-(Fees!$B$15-1))*Fees!$B$11,AND(D4&gt;Fees!$B$14,D4&lt;Fees!$B$15,E4&lt;=Fees!$B$14),E4*Fees!$B$10,AND(D4&gt;Fees!$B$14,D4&lt;Fees!$B$15,E4&gt;Fees!$B$14,E4&lt;Fees!$B$15),E4*Fees!$B$10,AND(D4&gt;Fees!$B$14,D4&lt;Fees!$B$15,E4&gt;=Fees!$B$15),(Fees!$B$15-1)*Fees!$B$10+(E4-(Fees!$B$15-1))*Fees!$B$11,D4&gt;=Fees!$B$15,E4*Fees!$B$11)),E4&gt;=Fees!$B$15,MAX(Fees!$B$13,_xlfn.IFS(AND(D4&lt;=Fees!$B$14,E4&lt;=Fees!$B$14),E4*Fees!$B$9,AND(D4&lt;=Fees!$B$14,E4&gt;Fees!$B$14,E4&lt;Fees!$B$15),Fees!$B$14*Fees!$B$9+(E4-Fees!$B$14)*Fees!$B$10,AND(D4&lt;=Fees!$B$14,E4&gt;=Fees!$B$15),Fees!$B$14*Fees!$B$9+((Fees!$B$15-1)-Fees!$B$14)*Fees!$B$10+(E4-(Fees!$B$15-1))*Fees!$B$11,AND(D4&gt;Fees!$B$14,D4&lt;Fees!$B$15,E4&lt;=Fees!$B$14),E4*Fees!$B$10,AND(D4&gt;Fees!$B$14,D4&lt;Fees!$B$15,E4&gt;Fees!$B$14,E4&lt;Fees!$B$15),E4*Fees!$B$10,AND(D4&gt;Fees!$B$14,D4&lt;Fees!$B$15,E4&gt;=Fees!$B$15),(Fees!$B$15-1)*Fees!$B$10+(E4-(Fees!$B$15-1))*Fees!$B$11,D4&gt;=Fees!$B$15,E4*Fees!$B$11))),"N/A")</f>
        <v>5000</v>
      </c>
      <c r="F8" s="26" cm="1">
        <f t="array" ref="F8">IF(F4&gt;=0,_xlfn.IFS(F4&lt;Fees!$B$15,MAX(Fees!$B$12,_xlfn.IFS(AND(E4&lt;=Fees!$B$14,F4&lt;=Fees!$B$14),F4*Fees!$B$9,AND(E4&lt;=Fees!$B$14,F4&gt;Fees!$B$14,F4&lt;Fees!$B$15),Fees!$B$14*Fees!$B$9+(F4-Fees!$B$14)*Fees!$B$10,AND(E4&lt;=Fees!$B$14,F4&gt;=Fees!$B$15),Fees!$B$14*Fees!$B$9+((Fees!$B$15-1)-Fees!$B$14)*Fees!$B$10+(F4-(Fees!$B$15-1))*Fees!$B$11,AND(E4&gt;Fees!$B$14,E4&lt;Fees!$B$15,F4&lt;=Fees!$B$14),F4*Fees!$B$10,AND(E4&gt;Fees!$B$14,E4&lt;Fees!$B$15,F4&gt;Fees!$B$14,F4&lt;Fees!$B$15),F4*Fees!$B$10,AND(E4&gt;Fees!$B$14,E4&lt;Fees!$B$15,F4&gt;=Fees!$B$15),(Fees!$B$15-1)*Fees!$B$10+(F4-(Fees!$B$15-1))*Fees!$B$11,E4&gt;=Fees!$B$15,F4*Fees!$B$11)),F4&gt;=Fees!$B$15,MAX(Fees!$B$13,_xlfn.IFS(AND(E4&lt;=Fees!$B$14,F4&lt;=Fees!$B$14),F4*Fees!$B$9,AND(E4&lt;=Fees!$B$14,F4&gt;Fees!$B$14,F4&lt;Fees!$B$15),Fees!$B$14*Fees!$B$9+(F4-Fees!$B$14)*Fees!$B$10,AND(E4&lt;=Fees!$B$14,F4&gt;=Fees!$B$15),Fees!$B$14*Fees!$B$9+((Fees!$B$15-1)-Fees!$B$14)*Fees!$B$10+(F4-(Fees!$B$15-1))*Fees!$B$11,AND(E4&gt;Fees!$B$14,E4&lt;Fees!$B$15,F4&lt;=Fees!$B$14),F4*Fees!$B$10,AND(E4&gt;Fees!$B$14,E4&lt;Fees!$B$15,F4&gt;Fees!$B$14,F4&lt;Fees!$B$15),F4*Fees!$B$10,AND(E4&gt;Fees!$B$14,E4&lt;Fees!$B$15,F4&gt;=Fees!$B$15),(Fees!$B$15-1)*Fees!$B$10+(F4-(Fees!$B$15-1))*Fees!$B$11,E4&gt;=Fees!$B$15,F4*Fees!$B$11))),"N/A")</f>
        <v>5000</v>
      </c>
      <c r="G8" s="19"/>
      <c r="H8" s="19"/>
      <c r="I8" s="19"/>
      <c r="J8" s="19"/>
      <c r="K8" s="19"/>
    </row>
    <row r="9" spans="1:17" ht="45">
      <c r="A9" s="28" t="s">
        <v>45</v>
      </c>
      <c r="B9" s="26" cm="1">
        <f t="array" ref="B9">_xlfn.IFS(B4&lt;=19999,Fees!$E$10/Fees!$E$15,
AND(B4&gt;=20000,B4&lt;=59999),Fees!$E$11/Fees!$E$15,
AND(B4&gt;=60000,B4&lt;=249999),(Fees!$E$11+(B4-59999)*Fees!$E$12)/Fees!$E$15,
AND(B4&gt;=250000,B4&lt;=749999),(Fees!$E$11+(249999-59999)*Fees!$E$12+(B4-249999)*Fees!$E$13)/Fees!$E$15,
B4&gt;=750000,(Fees!$E$11+(249999-59999)*Fees!$E$12+(749999-249999)*Fees!$E$13+(B4-749999)*Fees!$E$14)/Fees!$E$15)</f>
        <v>2666.6666666666665</v>
      </c>
      <c r="C9" s="26" cm="1">
        <f t="array" ref="C9">_xlfn.IFS(C4&lt;=19999,Fees!$E$10/Fees!$E$15,
AND(C4&gt;=20000,C4&lt;=59999),Fees!$E$11/Fees!$E$15,
AND(C4&gt;=60000,C4&lt;=249999),(Fees!$E$11+(C4-59999)*Fees!$E$12)/Fees!$E$15,
AND(C4&gt;=250000,C4&lt;=749999),(Fees!$E$11+(249999-59999)*Fees!$E$12+(C4-249999)*Fees!$E$13)/Fees!$E$15,
C4&gt;=750000,(Fees!$E$11+(249999-59999)*Fees!$E$12+(749999-249999)*Fees!$E$13+(C4-749999)*Fees!$E$14)/Fees!$E$15)</f>
        <v>2666.6666666666665</v>
      </c>
      <c r="D9" s="26" cm="1">
        <f t="array" ref="D9">_xlfn.IFS(D4&lt;=19999,Fees!$E$10/Fees!$E$15,
AND(D4&gt;=20000,D4&lt;=59999),Fees!$E$11/Fees!$E$15,
AND(D4&gt;=60000,D4&lt;=249999),(Fees!$E$11+(D4-59999)*Fees!$E$12)/Fees!$E$15,
AND(D4&gt;=250000,D4&lt;=749999),(Fees!$E$11+(249999-59999)*Fees!$E$12+(D4-249999)*Fees!$E$13)/Fees!$E$15,
D4&gt;=750000,(Fees!$E$11+(249999-59999)*Fees!$E$12+(749999-249999)*Fees!$E$13+(D4-749999)*Fees!$E$14)/Fees!$E$15)</f>
        <v>2666.6666666666665</v>
      </c>
      <c r="E9" s="26" cm="1">
        <f t="array" ref="E9">_xlfn.IFS(E4&lt;=19999,Fees!$E$10/Fees!$E$15,
AND(E4&gt;=20000,E4&lt;=59999),Fees!$E$11/Fees!$E$15,
AND(E4&gt;=60000,E4&lt;=249999),(Fees!$E$11+(E4-59999)*Fees!$E$12)/Fees!$E$15,
AND(E4&gt;=250000,E4&lt;=749999),(Fees!$E$11+(249999-59999)*Fees!$E$12+(E4-249999)*Fees!$E$13)/Fees!$E$15,
E4&gt;=750000,(Fees!$E$11+(249999-59999)*Fees!$E$12+(749999-249999)*Fees!$E$13+(E4-749999)*Fees!$E$14)/Fees!$E$15)</f>
        <v>2666.6666666666665</v>
      </c>
      <c r="F9" s="26" cm="1">
        <f t="array" ref="F9">_xlfn.IFS(F4&lt;=19999,Fees!$E$10/Fees!$E$15,
AND(F4&gt;=20000,F4&lt;=59999),Fees!$E$11/Fees!$E$15,
AND(F4&gt;=60000,F4&lt;=249999),(Fees!$E$11+(F4-59999)*Fees!$E$12)/Fees!$E$15,
AND(F4&gt;=250000,F4&lt;=749999),(Fees!$E$11+(249999-59999)*Fees!$E$12+(F4-249999)*Fees!$E$13)/Fees!$E$15,
F4&gt;=750000,(Fees!$E$11+(249999-59999)*Fees!$E$12+(749999-249999)*Fees!$E$13+(F4-749999)*Fees!$E$14)/Fees!$E$15)</f>
        <v>2666.6666666666665</v>
      </c>
      <c r="G9" s="19"/>
      <c r="H9" s="19"/>
      <c r="I9" s="19"/>
      <c r="J9" s="19"/>
      <c r="K9" s="19"/>
    </row>
    <row r="10" spans="1:17">
      <c r="A10" s="28" t="s">
        <v>15</v>
      </c>
      <c r="B10" s="26" cm="1">
        <f t="array" ref="B10">_xlfn.IFS(B4&lt;=4999,Fees!$H$10*12*Fees!$H$16,
AND(B4&gt;=5000,B4&lt;=49999),(Fees!$H$11+(B4-5000)*Fees!$I$11)*12*Fees!$H$16,
AND(B4&gt;=50000,B4&lt;=999999),(Fees!$H$12+(B4-50000)*Fees!$I$12)*12*Fees!$H$16,
AND(B4&gt;=1000000,B4&lt;=9999999),(Fees!$H$13+(B4-1000000)*Fees!$I$13)*12*Fees!$H$16,
AND(B4&gt;=10000000,B4&lt;=19999999),(Fees!$H$14+(B4-10000000)*Fees!$I$14)*12*Fees!$H$16,
B4&gt;=20000000,Fees!$H$15*12*Fees!$H$16)</f>
        <v>1416</v>
      </c>
      <c r="C10" s="26" cm="1">
        <f t="array" ref="C10">_xlfn.IFS(C4&lt;=4999,Fees!$H$10*12*Fees!$H$16,
AND(C4&gt;=5000,C4&lt;=49999),(Fees!$H$11+(C4-5000)*Fees!$I$11)*12*Fees!$H$16,
AND(C4&gt;=50000,C4&lt;=999999),(Fees!$H$12+(C4-50000)*Fees!$I$12)*12*Fees!$H$16,
AND(C4&gt;=1000000,C4&lt;=9999999),(Fees!$H$13+(C4-1000000)*Fees!$I$13)*12*Fees!$H$16,
AND(C4&gt;=10000000,C4&lt;=19999999),(Fees!$H$14+(C4-10000000)*Fees!$I$14)*12*Fees!$H$16,
C4&gt;=20000000,Fees!$H$15*12*Fees!$H$16)</f>
        <v>1493.8799999999999</v>
      </c>
      <c r="D10" s="26" cm="1">
        <f t="array" ref="D10">_xlfn.IFS(D4&lt;=4999,Fees!$H$10*12*Fees!$H$16,
AND(D4&gt;=5000,D4&lt;=49999),(Fees!$H$11+(D4-5000)*Fees!$I$11)*12*Fees!$H$16,
AND(D4&gt;=50000,D4&lt;=999999),(Fees!$H$12+(D4-50000)*Fees!$I$12)*12*Fees!$H$16,
AND(D4&gt;=1000000,D4&lt;=9999999),(Fees!$H$13+(D4-1000000)*Fees!$I$13)*12*Fees!$H$16,
AND(D4&gt;=10000000,D4&lt;=19999999),(Fees!$H$14+(D4-10000000)*Fees!$I$14)*12*Fees!$H$16,
D4&gt;=20000000,Fees!$H$15*12*Fees!$H$16)</f>
        <v>1579.5479999999998</v>
      </c>
      <c r="E10" s="26" cm="1">
        <f t="array" ref="E10">_xlfn.IFS(E4&lt;=4999,Fees!$H$10*12*Fees!$H$16,
AND(E4&gt;=5000,E4&lt;=49999),(Fees!$H$11+(E4-5000)*Fees!$I$11)*12*Fees!$H$16,
AND(E4&gt;=50000,E4&lt;=999999),(Fees!$H$12+(E4-50000)*Fees!$I$12)*12*Fees!$H$16,
AND(E4&gt;=1000000,E4&lt;=9999999),(Fees!$H$13+(E4-1000000)*Fees!$I$13)*12*Fees!$H$16,
AND(E4&gt;=10000000,E4&lt;=19999999),(Fees!$H$14+(E4-10000000)*Fees!$I$14)*12*Fees!$H$16,
E4&gt;=20000000,Fees!$H$15*12*Fees!$H$16)</f>
        <v>1673.7828</v>
      </c>
      <c r="F10" s="26" cm="1">
        <f t="array" ref="F10">_xlfn.IFS(F4&lt;=4999,Fees!$H$10*12*Fees!$H$16,
AND(F4&gt;=5000,F4&lt;=49999),(Fees!$H$11+(F4-5000)*Fees!$I$11)*12*Fees!$H$16,
AND(F4&gt;=50000,F4&lt;=999999),(Fees!$H$12+(F4-50000)*Fees!$I$12)*12*Fees!$H$16,
AND(F4&gt;=1000000,F4&lt;=9999999),(Fees!$H$13+(F4-1000000)*Fees!$I$13)*12*Fees!$H$16,
AND(F4&gt;=10000000,F4&lt;=19999999),(Fees!$H$14+(F4-10000000)*Fees!$I$14)*12*Fees!$H$16,
F4&gt;=20000000,Fees!$H$15*12*Fees!$H$16)</f>
        <v>1777.4410800000001</v>
      </c>
      <c r="G10" s="19"/>
      <c r="H10" s="19"/>
      <c r="I10" s="19"/>
      <c r="J10" s="19"/>
      <c r="K10" s="19"/>
    </row>
    <row r="11" spans="1:17" ht="30">
      <c r="A11" s="28" t="s">
        <v>41</v>
      </c>
      <c r="B11" s="26" cm="1">
        <f t="array" ref="B11">_xlfn.IFS(B4&lt;=5000,Fees!$L$10*12,
AND(B4&gt;=5001,B4&lt;=25000),Fees!$L$11*12,
AND(B4&gt;=25001,B4&lt;=50000),Fees!$L$12*12,
AND(B4&gt;=50001,B4&lt;=100000),Fees!$L$13*12,
AND(B4&gt;=100001,B4&lt;=250000),Fees!$L$14*12,
AND(B4&gt;=250001,B4&lt;=500000),Fees!$L$15*12,
AND(B4&gt;=500001,B4&lt;=750000),Fees!$L$16*12,
B4&gt;=750001,Fees!$L$17*12)</f>
        <v>2100</v>
      </c>
      <c r="C11" s="26" cm="1">
        <f t="array" ref="C11">_xlfn.IFS(C4&lt;=5000,Fees!$L$10*12,
AND(C4&gt;=5001,C4&lt;=25000),Fees!$L$11*12,
AND(C4&gt;=25001,C4&lt;=50000),Fees!$L$12*12,
AND(C4&gt;=50001,C4&lt;=100000),Fees!$L$13*12,
AND(C4&gt;=100001,C4&lt;=250000),Fees!$L$14*12,
AND(C4&gt;=250001,C4&lt;=500000),Fees!$L$15*12,
AND(C4&gt;=500001,C4&lt;=750000),Fees!$L$16*12,
C4&gt;=750001,$Q$25*12)</f>
        <v>2880</v>
      </c>
      <c r="D11" s="26" cm="1">
        <f t="array" ref="D11">_xlfn.IFS(D4&lt;=5000,Fees!$L$10*12,
AND(D4&gt;=5001,D4&lt;=25000),Fees!$L$11*12,
AND(D4&gt;=25001,D4&lt;=50000),Fees!$L$12*12,
AND(D4&gt;=50001,D4&lt;=100000),Fees!$L$13*12,
AND(D4&gt;=100001,D4&lt;=250000),Fees!$L$14*12,
AND(D4&gt;=250001,D4&lt;=500000),Fees!$L$15*12,
AND(D4&gt;=500001,D4&lt;=750000),Fees!$L$16*12,
D4&gt;=750001,$Q$25*12)</f>
        <v>2880</v>
      </c>
      <c r="E11" s="26" cm="1">
        <f t="array" ref="E11">_xlfn.IFS(E4&lt;=5000,Fees!$L$10*12,
AND(E4&gt;=5001,E4&lt;=25000),Fees!$L$11*12,
AND(E4&gt;=25001,E4&lt;=50000),Fees!$L$12*12,
AND(E4&gt;=50001,E4&lt;=100000),Fees!$L$13*12,
AND(E4&gt;=100001,E4&lt;=250000),Fees!$L$14*12,
AND(E4&gt;=250001,E4&lt;=500000),Fees!$L$15*12,
AND(E4&gt;=500001,E4&lt;=750000),Fees!$L$16*12,
E4&gt;=750001,$Q$25*12)</f>
        <v>2880</v>
      </c>
      <c r="F11" s="26" cm="1">
        <f t="array" ref="F11">_xlfn.IFS(F4&lt;=5000,Fees!$L$10*12,
AND(F4&gt;=5001,F4&lt;=25000),Fees!$L$11*12,
AND(F4&gt;=25001,F4&lt;=50000),Fees!$L$12*12,
AND(F4&gt;=50001,F4&lt;=100000),Fees!$L$13*12,
AND(F4&gt;=100001,F4&lt;=250000),Fees!$L$14*12,
AND(F4&gt;=250001,F4&lt;=500000),Fees!$L$15*12,
AND(F4&gt;=500001,F4&lt;=750000),Fees!$L$16*12,
F4&gt;=750001,$Q$25*12)</f>
        <v>2880</v>
      </c>
      <c r="G11" s="19"/>
      <c r="H11" s="19"/>
      <c r="I11" s="19"/>
      <c r="J11" s="19"/>
      <c r="K11" s="19"/>
    </row>
    <row r="12" spans="1:17" ht="15.6">
      <c r="A12" s="29" t="s">
        <v>43</v>
      </c>
      <c r="B12" s="30">
        <f>SUM(B8:B11)</f>
        <v>6182.6666666666661</v>
      </c>
      <c r="C12" s="30">
        <f t="shared" ref="C12:F12" si="1">SUM(C8:C11)</f>
        <v>12290.546666666665</v>
      </c>
      <c r="D12" s="30">
        <f t="shared" si="1"/>
        <v>12126.214666666667</v>
      </c>
      <c r="E12" s="30">
        <f t="shared" si="1"/>
        <v>12220.449466666665</v>
      </c>
      <c r="F12" s="30">
        <f t="shared" si="1"/>
        <v>12324.107746666667</v>
      </c>
      <c r="G12" s="19"/>
      <c r="H12" s="19"/>
      <c r="I12" s="19"/>
      <c r="J12" s="19"/>
      <c r="K12" s="19"/>
    </row>
    <row r="13" spans="1:17" s="23" customFormat="1" ht="15.6">
      <c r="A13" s="25" t="s">
        <v>44</v>
      </c>
      <c r="B13" s="31">
        <f>SUM(B12:F12)</f>
        <v>55143.985213333333</v>
      </c>
      <c r="C13" s="26"/>
      <c r="D13" s="26"/>
      <c r="E13" s="26"/>
      <c r="F13" s="26"/>
      <c r="G13" s="24"/>
      <c r="H13" s="24"/>
      <c r="I13" s="24"/>
      <c r="J13" s="24"/>
      <c r="K13" s="24"/>
    </row>
    <row r="14" spans="1:17" s="23" customFormat="1">
      <c r="A14" s="32"/>
      <c r="B14" s="24"/>
      <c r="C14" s="24"/>
      <c r="D14" s="24"/>
      <c r="E14" s="24"/>
      <c r="F14" s="24"/>
      <c r="G14" s="24"/>
      <c r="H14" s="24"/>
      <c r="I14" s="24"/>
      <c r="J14" s="24"/>
      <c r="K14" s="24"/>
      <c r="L14" s="24"/>
      <c r="M14" s="24"/>
      <c r="N14" s="24"/>
      <c r="O14" s="24"/>
      <c r="P14" s="24"/>
      <c r="Q14" s="24"/>
    </row>
    <row r="15" spans="1:17" ht="34.049999999999997" customHeight="1">
      <c r="A15" s="33" t="s">
        <v>34</v>
      </c>
      <c r="B15" s="34">
        <v>1</v>
      </c>
      <c r="C15" s="19"/>
      <c r="D15" s="19"/>
      <c r="E15" s="19"/>
      <c r="F15" s="24"/>
      <c r="G15" s="24"/>
      <c r="H15" s="24"/>
      <c r="I15" s="24"/>
      <c r="J15" s="24"/>
      <c r="K15" s="24"/>
      <c r="L15" s="24"/>
      <c r="M15" s="24"/>
      <c r="N15" s="24"/>
      <c r="O15" s="24"/>
      <c r="P15" s="24"/>
      <c r="Q15" s="24"/>
    </row>
    <row r="16" spans="1:17" ht="48" customHeight="1">
      <c r="A16" s="61" t="s">
        <v>9</v>
      </c>
      <c r="B16" s="61"/>
      <c r="C16" s="61"/>
      <c r="D16" s="61"/>
      <c r="E16" s="35"/>
      <c r="F16" s="24"/>
      <c r="G16" s="24"/>
      <c r="H16" s="24"/>
      <c r="I16" s="24"/>
      <c r="J16" s="24"/>
      <c r="K16" s="24"/>
      <c r="L16" s="24"/>
      <c r="M16" s="24"/>
      <c r="N16" s="24"/>
      <c r="O16" s="24"/>
      <c r="P16" s="24"/>
      <c r="Q16" s="24"/>
    </row>
    <row r="17" spans="1:17" ht="24" customHeight="1">
      <c r="A17" s="36"/>
      <c r="B17" s="24"/>
      <c r="C17" s="24"/>
      <c r="D17" s="24"/>
      <c r="E17" s="24"/>
      <c r="F17" s="24"/>
      <c r="G17" s="24"/>
      <c r="H17" s="24"/>
      <c r="I17" s="24"/>
      <c r="J17" s="24"/>
      <c r="K17" s="24"/>
      <c r="L17" s="24"/>
      <c r="M17" s="24"/>
      <c r="N17" s="24"/>
      <c r="O17" s="24"/>
      <c r="P17" s="24"/>
      <c r="Q17" s="24"/>
    </row>
    <row r="18" spans="1:17" ht="55.95" customHeight="1">
      <c r="A18" s="63" t="s">
        <v>8</v>
      </c>
      <c r="B18" s="63"/>
      <c r="C18" s="63"/>
      <c r="D18" s="63"/>
      <c r="E18" s="63"/>
      <c r="F18" s="63"/>
      <c r="G18" s="24"/>
      <c r="H18" s="24"/>
      <c r="I18" s="24"/>
      <c r="J18" s="24"/>
      <c r="K18" s="24"/>
      <c r="L18" s="24"/>
      <c r="M18" s="24"/>
      <c r="N18" s="24"/>
      <c r="O18" s="24"/>
      <c r="P18" s="24"/>
      <c r="Q18" s="24"/>
    </row>
    <row r="19" spans="1:17" ht="52.05" customHeight="1">
      <c r="A19" s="62" t="s">
        <v>60</v>
      </c>
      <c r="B19" s="62"/>
      <c r="C19" s="62"/>
      <c r="D19" s="62"/>
      <c r="E19" s="62"/>
      <c r="F19" s="62"/>
      <c r="G19" s="24"/>
      <c r="H19" s="24"/>
      <c r="I19" s="24"/>
      <c r="J19" s="24"/>
      <c r="K19" s="24"/>
      <c r="L19" s="24"/>
      <c r="M19" s="24"/>
      <c r="N19" s="24"/>
      <c r="O19" s="24"/>
      <c r="P19" s="24"/>
      <c r="Q19" s="24"/>
    </row>
    <row r="20" spans="1:17" ht="145.05000000000001" customHeight="1">
      <c r="A20" s="62"/>
      <c r="B20" s="62"/>
      <c r="C20" s="62"/>
      <c r="D20" s="62"/>
      <c r="E20" s="62"/>
      <c r="F20" s="62"/>
      <c r="G20" s="24"/>
      <c r="H20" s="24"/>
      <c r="I20" s="24"/>
      <c r="J20" s="24"/>
      <c r="K20" s="24"/>
      <c r="L20" s="24"/>
      <c r="M20" s="24"/>
      <c r="N20" s="24"/>
      <c r="O20" s="24"/>
      <c r="P20" s="24"/>
      <c r="Q20" s="24"/>
    </row>
    <row r="21" spans="1:17" ht="70.95" customHeight="1">
      <c r="A21" s="62"/>
      <c r="B21" s="62"/>
      <c r="C21" s="62"/>
      <c r="D21" s="62"/>
      <c r="E21" s="62"/>
      <c r="F21" s="62"/>
      <c r="G21" s="24"/>
      <c r="H21" s="24"/>
      <c r="I21" s="24"/>
      <c r="J21" s="24"/>
      <c r="K21" s="24"/>
      <c r="L21" s="24"/>
      <c r="M21" s="24"/>
      <c r="N21" s="24"/>
      <c r="O21" s="24"/>
      <c r="P21" s="24"/>
      <c r="Q21" s="24"/>
    </row>
    <row r="22" spans="1:17" ht="99" customHeight="1">
      <c r="A22" s="62"/>
      <c r="B22" s="62"/>
      <c r="C22" s="62"/>
      <c r="D22" s="62"/>
      <c r="E22" s="62"/>
      <c r="F22" s="62"/>
      <c r="G22" s="24"/>
      <c r="H22" s="24"/>
      <c r="I22" s="24"/>
      <c r="J22" s="24"/>
      <c r="K22" s="24"/>
      <c r="L22" s="24"/>
      <c r="M22" s="24"/>
      <c r="N22" s="24"/>
      <c r="O22" s="24"/>
      <c r="P22" s="24"/>
      <c r="Q22" s="24"/>
    </row>
    <row r="23" spans="1:17" ht="409.05" customHeight="1">
      <c r="A23" s="62"/>
      <c r="B23" s="62"/>
      <c r="C23" s="62"/>
      <c r="D23" s="62"/>
      <c r="E23" s="62"/>
      <c r="F23" s="62"/>
      <c r="G23" s="24"/>
      <c r="H23" s="24"/>
      <c r="I23" s="24"/>
      <c r="J23" s="24"/>
      <c r="K23" s="24"/>
      <c r="L23" s="24"/>
      <c r="M23" s="24"/>
      <c r="N23" s="24"/>
      <c r="O23" s="24"/>
      <c r="P23" s="24"/>
      <c r="Q23" s="24"/>
    </row>
    <row r="24" spans="1:17" ht="238.05" customHeight="1">
      <c r="A24" s="62"/>
      <c r="B24" s="62"/>
      <c r="C24" s="62"/>
      <c r="D24" s="62"/>
      <c r="E24" s="62"/>
      <c r="F24" s="62"/>
      <c r="G24" s="24"/>
      <c r="H24" s="24"/>
      <c r="I24" s="24"/>
      <c r="J24" s="24"/>
      <c r="K24" s="24"/>
      <c r="L24" s="24"/>
      <c r="M24" s="24"/>
      <c r="N24" s="24"/>
      <c r="O24" s="24"/>
      <c r="P24" s="24"/>
      <c r="Q24" s="24"/>
    </row>
    <row r="25" spans="1:17" ht="409.05" customHeight="1">
      <c r="A25" s="65" t="s">
        <v>46</v>
      </c>
      <c r="B25" s="65"/>
      <c r="C25" s="65"/>
      <c r="D25" s="65"/>
      <c r="E25" s="65"/>
      <c r="F25" s="65"/>
      <c r="P25" s="37" t="s">
        <v>33</v>
      </c>
      <c r="Q25" s="38">
        <v>990</v>
      </c>
    </row>
    <row r="26" spans="1:17" ht="25.95" customHeight="1">
      <c r="A26" s="65"/>
      <c r="B26" s="65"/>
      <c r="C26" s="65"/>
      <c r="D26" s="65"/>
      <c r="E26" s="65"/>
      <c r="F26" s="65"/>
      <c r="H26" s="24"/>
    </row>
    <row r="27" spans="1:17" ht="30" customHeight="1">
      <c r="A27" s="65"/>
      <c r="B27" s="65"/>
      <c r="C27" s="65"/>
      <c r="D27" s="65"/>
      <c r="E27" s="65"/>
      <c r="F27" s="65"/>
      <c r="G27" s="24"/>
      <c r="H27" s="24"/>
      <c r="I27" s="24"/>
      <c r="J27" s="24"/>
      <c r="K27" s="24"/>
    </row>
    <row r="28" spans="1:17">
      <c r="A28" s="65"/>
      <c r="B28" s="65"/>
      <c r="C28" s="65"/>
      <c r="D28" s="65"/>
      <c r="E28" s="65"/>
      <c r="F28" s="65"/>
      <c r="G28" s="24"/>
      <c r="H28" s="24"/>
      <c r="I28" s="24"/>
      <c r="J28" s="24"/>
      <c r="K28" s="24"/>
    </row>
    <row r="29" spans="1:17">
      <c r="A29" s="65"/>
      <c r="B29" s="65"/>
      <c r="C29" s="65"/>
      <c r="D29" s="65"/>
      <c r="E29" s="65"/>
      <c r="F29" s="65"/>
      <c r="G29" s="24"/>
      <c r="H29" s="24"/>
      <c r="I29" s="24"/>
      <c r="J29" s="24"/>
      <c r="K29" s="24"/>
    </row>
    <row r="30" spans="1:17">
      <c r="A30" s="65"/>
      <c r="B30" s="65"/>
      <c r="C30" s="65"/>
      <c r="D30" s="65"/>
      <c r="E30" s="65"/>
      <c r="F30" s="65"/>
      <c r="G30" s="24"/>
      <c r="H30" s="24"/>
      <c r="I30" s="24"/>
      <c r="J30" s="24"/>
      <c r="K30" s="24"/>
    </row>
    <row r="31" spans="1:17">
      <c r="G31" s="24"/>
      <c r="H31" s="24"/>
      <c r="I31" s="24"/>
      <c r="J31" s="24"/>
      <c r="K31" s="24"/>
    </row>
    <row r="32" spans="1:17">
      <c r="G32" s="24"/>
      <c r="H32" s="24"/>
      <c r="I32" s="24"/>
      <c r="J32" s="24"/>
      <c r="K32" s="24"/>
    </row>
    <row r="33" spans="7:11">
      <c r="G33" s="24"/>
      <c r="H33" s="24"/>
      <c r="I33" s="24"/>
      <c r="J33" s="24"/>
      <c r="K33" s="24"/>
    </row>
    <row r="34" spans="7:11">
      <c r="G34" s="24"/>
      <c r="H34" s="24"/>
      <c r="I34" s="24"/>
      <c r="J34" s="24"/>
      <c r="K34" s="24"/>
    </row>
    <row r="35" spans="7:11">
      <c r="G35" s="24"/>
      <c r="H35" s="24"/>
      <c r="I35" s="24"/>
      <c r="J35" s="24"/>
      <c r="K35" s="24"/>
    </row>
    <row r="36" spans="7:11">
      <c r="G36" s="24"/>
      <c r="H36" s="24"/>
      <c r="I36" s="24"/>
      <c r="J36" s="24"/>
      <c r="K36" s="24"/>
    </row>
    <row r="37" spans="7:11">
      <c r="G37" s="24"/>
      <c r="H37" s="24"/>
      <c r="I37" s="24"/>
      <c r="J37" s="24"/>
      <c r="K37" s="24"/>
    </row>
    <row r="38" spans="7:11">
      <c r="G38" s="24"/>
      <c r="H38" s="24"/>
      <c r="I38" s="24"/>
      <c r="J38" s="24"/>
      <c r="K38" s="24"/>
    </row>
    <row r="39" spans="7:11">
      <c r="G39" s="24"/>
      <c r="H39" s="24"/>
      <c r="I39" s="24"/>
      <c r="J39" s="24"/>
      <c r="K39" s="24"/>
    </row>
    <row r="40" spans="7:11">
      <c r="G40" s="24"/>
      <c r="H40" s="24"/>
      <c r="I40" s="24"/>
      <c r="J40" s="24"/>
      <c r="K40" s="24"/>
    </row>
    <row r="41" spans="7:11">
      <c r="G41" s="24"/>
      <c r="H41" s="24"/>
      <c r="I41" s="24"/>
      <c r="J41" s="24"/>
      <c r="K41" s="24"/>
    </row>
    <row r="42" spans="7:11">
      <c r="G42" s="24"/>
      <c r="H42" s="24"/>
      <c r="I42" s="24"/>
      <c r="J42" s="24"/>
      <c r="K42" s="24"/>
    </row>
    <row r="43" spans="7:11">
      <c r="G43" s="24"/>
      <c r="H43" s="24"/>
      <c r="I43" s="24"/>
      <c r="J43" s="24"/>
      <c r="K43" s="24"/>
    </row>
    <row r="44" spans="7:11">
      <c r="G44" s="24"/>
      <c r="H44" s="24"/>
      <c r="I44" s="24"/>
      <c r="J44" s="24"/>
      <c r="K44" s="24"/>
    </row>
    <row r="45" spans="7:11">
      <c r="G45" s="24"/>
      <c r="H45" s="24"/>
      <c r="I45" s="24"/>
      <c r="J45" s="24"/>
      <c r="K45" s="24"/>
    </row>
    <row r="46" spans="7:11">
      <c r="G46" s="24"/>
      <c r="H46" s="24"/>
      <c r="I46" s="24"/>
      <c r="J46" s="24"/>
      <c r="K46" s="24"/>
    </row>
    <row r="47" spans="7:11">
      <c r="G47" s="24"/>
      <c r="H47" s="24"/>
      <c r="I47" s="24"/>
      <c r="J47" s="24"/>
      <c r="K47" s="24"/>
    </row>
    <row r="48" spans="7:11">
      <c r="G48" s="24"/>
      <c r="H48" s="24"/>
      <c r="I48" s="24"/>
      <c r="J48" s="24"/>
      <c r="K48" s="24"/>
    </row>
    <row r="49" spans="7:11">
      <c r="G49" s="24"/>
      <c r="H49" s="24"/>
      <c r="I49" s="24"/>
      <c r="J49" s="24"/>
      <c r="K49" s="24"/>
    </row>
    <row r="50" spans="7:11">
      <c r="G50" s="24"/>
      <c r="H50" s="24"/>
      <c r="I50" s="24"/>
      <c r="J50" s="24"/>
      <c r="K50" s="24"/>
    </row>
    <row r="51" spans="7:11">
      <c r="G51" s="23"/>
      <c r="H51" s="23"/>
      <c r="I51" s="23"/>
      <c r="J51" s="23"/>
      <c r="K51" s="24"/>
    </row>
    <row r="52" spans="7:11">
      <c r="K52" s="23"/>
    </row>
  </sheetData>
  <sheetProtection algorithmName="SHA-512" hashValue="rB6Dz5oEFKvF02YqRTGBHy+Cn1Z/lLLuaunluihCYG2U4MZYQsQSfCu4ewLKwte97aaqVMLwYhirUyo859BXJg==" saltValue="Pydvcurc5hH/nWWjPwI6tQ==" spinCount="100000" sheet="1" objects="1" scenarios="1" selectLockedCells="1"/>
  <mergeCells count="5">
    <mergeCell ref="A16:D16"/>
    <mergeCell ref="A19:F24"/>
    <mergeCell ref="A18:F18"/>
    <mergeCell ref="B2:F2"/>
    <mergeCell ref="A25:F3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158B2-7D7B-C24D-BB8D-C41644454CF2}">
  <dimension ref="A1:L18"/>
  <sheetViews>
    <sheetView tabSelected="1" workbookViewId="0">
      <selection activeCell="E15" sqref="E15"/>
    </sheetView>
  </sheetViews>
  <sheetFormatPr defaultColWidth="11.19921875" defaultRowHeight="15.6"/>
  <cols>
    <col min="1" max="2" width="22.796875" customWidth="1"/>
    <col min="3" max="3" width="2.796875" customWidth="1"/>
    <col min="4" max="5" width="22.796875" customWidth="1"/>
    <col min="6" max="6" width="2.796875" customWidth="1"/>
    <col min="7" max="7" width="26.296875" customWidth="1"/>
    <col min="8" max="8" width="15.796875" customWidth="1"/>
    <col min="9" max="9" width="24.69921875" customWidth="1"/>
    <col min="10" max="10" width="2.796875" customWidth="1"/>
    <col min="11" max="11" width="25.69921875" customWidth="1"/>
    <col min="12" max="12" width="40.5" customWidth="1"/>
  </cols>
  <sheetData>
    <row r="1" spans="1:12" s="3" customFormat="1" ht="16.95" customHeight="1">
      <c r="A1" s="59" t="s">
        <v>11</v>
      </c>
      <c r="B1" s="59"/>
      <c r="C1" s="59"/>
      <c r="D1" s="59"/>
      <c r="E1" s="59"/>
      <c r="F1" s="59"/>
      <c r="G1" s="59"/>
      <c r="H1" s="59"/>
      <c r="I1" s="59"/>
      <c r="J1" s="59"/>
      <c r="K1" s="59"/>
      <c r="L1" s="59"/>
    </row>
    <row r="2" spans="1:12" s="3" customFormat="1" ht="16.95" customHeight="1">
      <c r="A2" s="59"/>
      <c r="B2" s="59"/>
      <c r="C2" s="60" t="s">
        <v>42</v>
      </c>
      <c r="D2" s="60"/>
      <c r="E2" s="60"/>
      <c r="F2" s="60"/>
      <c r="G2" s="60"/>
      <c r="H2" s="60"/>
      <c r="I2" s="60"/>
      <c r="J2" s="60"/>
      <c r="K2" s="60"/>
      <c r="L2" s="60"/>
    </row>
    <row r="3" spans="1:12" s="3" customFormat="1" ht="16.95" customHeight="1">
      <c r="A3" s="59"/>
      <c r="B3" s="59"/>
      <c r="C3" s="60"/>
      <c r="D3" s="60"/>
      <c r="E3" s="60"/>
      <c r="F3" s="60"/>
      <c r="G3" s="60"/>
      <c r="H3" s="60"/>
      <c r="I3" s="60"/>
      <c r="J3" s="60"/>
      <c r="K3" s="60"/>
      <c r="L3" s="60"/>
    </row>
    <row r="4" spans="1:12" s="3" customFormat="1" ht="16.95" customHeight="1">
      <c r="A4" s="59"/>
      <c r="B4" s="59"/>
      <c r="C4" s="60"/>
      <c r="D4" s="60"/>
      <c r="E4" s="60"/>
      <c r="F4" s="60"/>
      <c r="G4" s="60"/>
      <c r="H4" s="60"/>
      <c r="I4" s="60"/>
      <c r="J4" s="60"/>
      <c r="K4" s="60"/>
      <c r="L4" s="60"/>
    </row>
    <row r="5" spans="1:12" s="3" customFormat="1" ht="16.95" customHeight="1">
      <c r="A5" s="59" t="s">
        <v>57</v>
      </c>
      <c r="B5" s="59"/>
      <c r="C5" s="59"/>
      <c r="D5" s="59"/>
      <c r="E5" s="59"/>
      <c r="F5" s="59"/>
      <c r="G5" s="59"/>
      <c r="H5" s="59"/>
      <c r="I5" s="59"/>
      <c r="J5" s="59"/>
      <c r="K5" s="59"/>
      <c r="L5" s="59"/>
    </row>
    <row r="6" spans="1:12" s="3" customFormat="1" ht="16.95" customHeight="1">
      <c r="A6" s="59"/>
      <c r="B6" s="59"/>
      <c r="C6" s="59"/>
      <c r="D6" s="59"/>
      <c r="E6" s="59"/>
      <c r="F6" s="59"/>
      <c r="G6" s="59"/>
      <c r="H6" s="59"/>
      <c r="I6" s="59"/>
      <c r="J6" s="59"/>
      <c r="K6" s="59"/>
      <c r="L6" s="59"/>
    </row>
    <row r="7" spans="1:12" s="3" customFormat="1" ht="16.95" customHeight="1">
      <c r="A7" s="59"/>
      <c r="B7" s="59"/>
      <c r="C7" s="59"/>
      <c r="D7" s="59"/>
      <c r="E7" s="59"/>
      <c r="F7" s="59"/>
      <c r="G7" s="59"/>
      <c r="H7" s="59"/>
      <c r="I7" s="59"/>
      <c r="J7" s="59"/>
      <c r="K7" s="59"/>
      <c r="L7" s="59"/>
    </row>
    <row r="8" spans="1:12" ht="61.95" customHeight="1">
      <c r="A8" s="55" t="s">
        <v>40</v>
      </c>
      <c r="B8" s="56"/>
      <c r="C8" s="4"/>
      <c r="D8" s="57" t="s">
        <v>51</v>
      </c>
      <c r="E8" s="57"/>
      <c r="F8" s="4"/>
      <c r="G8" s="58" t="s">
        <v>55</v>
      </c>
      <c r="H8" s="58"/>
      <c r="I8" s="58"/>
      <c r="J8" s="3"/>
      <c r="K8" s="54" t="s">
        <v>56</v>
      </c>
      <c r="L8" s="54"/>
    </row>
    <row r="9" spans="1:12" ht="106.05" customHeight="1">
      <c r="A9" s="12" t="s">
        <v>19</v>
      </c>
      <c r="B9" s="7">
        <v>1</v>
      </c>
      <c r="C9" s="3"/>
      <c r="D9" s="8" t="s">
        <v>50</v>
      </c>
      <c r="E9" s="41" t="s">
        <v>29</v>
      </c>
      <c r="F9" s="3"/>
      <c r="G9" s="10" t="s">
        <v>48</v>
      </c>
      <c r="H9" s="10" t="s">
        <v>16</v>
      </c>
      <c r="I9" s="10" t="s">
        <v>18</v>
      </c>
      <c r="J9" s="3"/>
      <c r="K9" s="11" t="s">
        <v>49</v>
      </c>
      <c r="L9" s="11" t="s">
        <v>29</v>
      </c>
    </row>
    <row r="10" spans="1:12" ht="46.8">
      <c r="A10" s="42" t="s">
        <v>20</v>
      </c>
      <c r="B10" s="43">
        <v>0.5</v>
      </c>
      <c r="C10" s="44"/>
      <c r="D10" s="45" t="s">
        <v>59</v>
      </c>
      <c r="E10" s="46">
        <v>24000</v>
      </c>
      <c r="F10" s="44"/>
      <c r="G10" s="47" t="s">
        <v>35</v>
      </c>
      <c r="H10" s="48">
        <v>100</v>
      </c>
      <c r="I10" s="48">
        <v>0</v>
      </c>
      <c r="J10" s="44"/>
      <c r="K10" s="49" t="s">
        <v>36</v>
      </c>
      <c r="L10" s="50">
        <v>175</v>
      </c>
    </row>
    <row r="11" spans="1:12" ht="46.8">
      <c r="A11" s="42" t="s">
        <v>21</v>
      </c>
      <c r="B11" s="43">
        <v>0.25</v>
      </c>
      <c r="C11" s="44"/>
      <c r="D11" s="45" t="s">
        <v>52</v>
      </c>
      <c r="E11" s="46">
        <v>48000</v>
      </c>
      <c r="F11" s="44"/>
      <c r="G11" s="47" t="s">
        <v>17</v>
      </c>
      <c r="H11" s="48">
        <v>100</v>
      </c>
      <c r="I11" s="51">
        <v>1.0999999999999999E-2</v>
      </c>
      <c r="J11" s="44"/>
      <c r="K11" s="49" t="s">
        <v>37</v>
      </c>
      <c r="L11" s="50">
        <v>240</v>
      </c>
    </row>
    <row r="12" spans="1:12" ht="62.4">
      <c r="A12" s="42" t="s">
        <v>22</v>
      </c>
      <c r="B12" s="43">
        <v>5000</v>
      </c>
      <c r="C12" s="44"/>
      <c r="D12" s="45" t="s">
        <v>53</v>
      </c>
      <c r="E12" s="46">
        <v>0.8</v>
      </c>
      <c r="F12" s="44"/>
      <c r="G12" s="47" t="s">
        <v>24</v>
      </c>
      <c r="H12" s="48">
        <v>600</v>
      </c>
      <c r="I12" s="51">
        <v>1E-4</v>
      </c>
      <c r="J12" s="44"/>
      <c r="K12" s="49" t="s">
        <v>38</v>
      </c>
      <c r="L12" s="50">
        <v>430</v>
      </c>
    </row>
    <row r="13" spans="1:12" ht="62.4">
      <c r="A13" s="42" t="s">
        <v>23</v>
      </c>
      <c r="B13" s="43">
        <v>10000</v>
      </c>
      <c r="C13" s="44"/>
      <c r="D13" s="45" t="s">
        <v>54</v>
      </c>
      <c r="E13" s="46">
        <v>0.6</v>
      </c>
      <c r="F13" s="44"/>
      <c r="G13" s="47" t="s">
        <v>25</v>
      </c>
      <c r="H13" s="48">
        <v>1000</v>
      </c>
      <c r="I13" s="51">
        <v>6.3000000000000003E-4</v>
      </c>
      <c r="J13" s="44"/>
      <c r="K13" s="49" t="s">
        <v>39</v>
      </c>
      <c r="L13" s="50">
        <v>560</v>
      </c>
    </row>
    <row r="14" spans="1:12" ht="109.2">
      <c r="A14" s="52" t="s">
        <v>12</v>
      </c>
      <c r="B14" s="53">
        <v>5000</v>
      </c>
      <c r="C14" s="44"/>
      <c r="D14" s="45" t="s">
        <v>58</v>
      </c>
      <c r="E14" s="46">
        <v>0.5</v>
      </c>
      <c r="F14" s="44"/>
      <c r="G14" s="47" t="s">
        <v>26</v>
      </c>
      <c r="H14" s="48">
        <v>6667</v>
      </c>
      <c r="I14" s="51">
        <v>6.2E-4</v>
      </c>
      <c r="J14" s="44"/>
      <c r="K14" s="49" t="s">
        <v>30</v>
      </c>
      <c r="L14" s="50">
        <v>640</v>
      </c>
    </row>
    <row r="15" spans="1:12" ht="140.4">
      <c r="A15" s="52" t="s">
        <v>6</v>
      </c>
      <c r="B15" s="53">
        <v>20000</v>
      </c>
      <c r="C15" s="44"/>
      <c r="D15" s="45" t="s">
        <v>27</v>
      </c>
      <c r="E15" s="39">
        <v>9</v>
      </c>
      <c r="F15" s="3"/>
      <c r="G15" s="47" t="s">
        <v>47</v>
      </c>
      <c r="H15" s="48">
        <v>13333</v>
      </c>
      <c r="I15" s="48">
        <v>0</v>
      </c>
      <c r="J15" s="3"/>
      <c r="K15" s="49" t="s">
        <v>31</v>
      </c>
      <c r="L15" s="50">
        <v>750</v>
      </c>
    </row>
    <row r="16" spans="1:12">
      <c r="A16" s="6"/>
      <c r="B16" s="5"/>
      <c r="C16" s="3"/>
      <c r="D16" s="3"/>
      <c r="E16" s="3"/>
      <c r="F16" s="3"/>
      <c r="G16" s="47" t="s">
        <v>28</v>
      </c>
      <c r="H16" s="40">
        <v>1.18</v>
      </c>
      <c r="I16" s="9"/>
      <c r="J16" s="3"/>
      <c r="K16" s="49" t="s">
        <v>32</v>
      </c>
      <c r="L16" s="50">
        <v>890</v>
      </c>
    </row>
    <row r="17" spans="1:12">
      <c r="A17" s="3"/>
      <c r="B17" s="3"/>
      <c r="C17" s="3"/>
      <c r="D17" s="3"/>
      <c r="E17" s="3"/>
      <c r="F17" s="3"/>
      <c r="G17" s="3"/>
      <c r="H17" s="3"/>
      <c r="I17" s="3"/>
      <c r="J17" s="3"/>
      <c r="K17" s="49" t="s">
        <v>33</v>
      </c>
      <c r="L17" s="50">
        <v>990</v>
      </c>
    </row>
    <row r="18" spans="1:12">
      <c r="D18" s="3"/>
      <c r="E18" s="3"/>
    </row>
  </sheetData>
  <sheetProtection algorithmName="SHA-512" hashValue="HuEc0aiS7BVB4+xCmo2lOsTQC4j/VHTOjS01eiC/dFFYJw/Nup9BacHPKoxLTmbKrnGl3VpZ4bzyssHhNW/xeQ==" saltValue="JYDOmvzgEaStCbh6UvM5vw==" spinCount="100000" sheet="1" objects="1" scenarios="1" selectLockedCells="1"/>
  <mergeCells count="8">
    <mergeCell ref="K8:L8"/>
    <mergeCell ref="A8:B8"/>
    <mergeCell ref="D8:E8"/>
    <mergeCell ref="G8:I8"/>
    <mergeCell ref="A1:L1"/>
    <mergeCell ref="A2:B4"/>
    <mergeCell ref="C2:L4"/>
    <mergeCell ref="A5:L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Calculator</vt:lpstr>
      <vt:lpstr>Fees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Sergey Gorbunov</dc:creator>
  <cp:lastModifiedBy>Joe Alagna</cp:lastModifiedBy>
  <dcterms:created xsi:type="dcterms:W3CDTF">2024-10-24T07:54:04Z</dcterms:created>
  <dcterms:modified xsi:type="dcterms:W3CDTF">2026-07-06T23:18:15Z</dcterms:modified>
</cp:coreProperties>
</file>